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Kadleček\AppData\Local\Microsoft\Windows\INetCache\Content.Outlook\0IDO631K\"/>
    </mc:Choice>
  </mc:AlternateContent>
  <xr:revisionPtr revIDLastSave="0" documentId="13_ncr:1_{45E4BC74-D062-467E-8760-1969F8DB445E}" xr6:coauthVersionLast="47" xr6:coauthVersionMax="47" xr10:uidLastSave="{00000000-0000-0000-0000-000000000000}"/>
  <bookViews>
    <workbookView xWindow="480" yWindow="975" windowWidth="26295" windowHeight="14790" tabRatio="888" activeTab="7" xr2:uid="{00000000-000D-0000-FFFF-FFFF00000000}"/>
  </bookViews>
  <sheets>
    <sheet name="Rekapitulace stavby" sheetId="1" r:id="rId1"/>
    <sheet name="24001 - GYMNÁZIUM KOLÍN -..." sheetId="2" r:id="rId2"/>
    <sheet name="Zdravotechnika" sheetId="3" r:id="rId3"/>
    <sheet name="Vytápění" sheetId="4" r:id="rId4"/>
    <sheet name="Plynovod" sheetId="5" r:id="rId5"/>
    <sheet name="Vzduchotechnika" sheetId="8" r:id="rId6"/>
    <sheet name="ELEKTRO" sheetId="6" r:id="rId7"/>
    <sheet name="Gastro" sheetId="7" r:id="rId8"/>
  </sheets>
  <externalReferences>
    <externalReference r:id="rId9"/>
    <externalReference r:id="rId10"/>
    <externalReference r:id="rId11"/>
    <externalReference r:id="rId12"/>
  </externalReferences>
  <definedNames>
    <definedName name="_xlnm._FilterDatabase" localSheetId="1" hidden="1">'24001 - GYMNÁZIUM KOLÍN -...'!$C$161:$K$717</definedName>
    <definedName name="CisloRozpoctu">'[1]Krycí list'!$C$2</definedName>
    <definedName name="cislostavby">'[1]Krycí list'!$A$7</definedName>
    <definedName name="koef1">#REF!</definedName>
    <definedName name="koef2">#REF!</definedName>
    <definedName name="Mena" localSheetId="4">[2]Stavba!$J$29</definedName>
    <definedName name="Mena" localSheetId="3">[3]Stavba!$J$29</definedName>
    <definedName name="Mena">[4]Stavba!$J$29</definedName>
    <definedName name="NazevRozpoctu">'[1]Krycí list'!$D$2</definedName>
    <definedName name="nazevstavby">'[1]Krycí list'!$C$7</definedName>
    <definedName name="_xlnm.Print_Titles" localSheetId="1">'24001 - GYMNÁZIUM KOLÍN -...'!$161:$161</definedName>
    <definedName name="_xlnm.Print_Titles" localSheetId="7">Gastro!$9:$9</definedName>
    <definedName name="_xlnm.Print_Titles" localSheetId="0">'Rekapitulace stavby'!$92:$92</definedName>
    <definedName name="_xlnm.Print_Area" localSheetId="1">'24001 - GYMNÁZIUM KOLÍN -...'!$C$4:$J$76,'24001 - GYMNÁZIUM KOLÍN -...'!$C$82:$J$141,'24001 - GYMNÁZIUM KOLÍN -...'!$C$147:$K$717</definedName>
    <definedName name="_xlnm.Print_Area" localSheetId="7">Gastro!$A$1:$G$91</definedName>
    <definedName name="_xlnm.Print_Area" localSheetId="4">Plynovod!$A$1:$U$21</definedName>
    <definedName name="_xlnm.Print_Area" localSheetId="0">'Rekapitulace stavby'!$D$4:$AO$76,'Rekapitulace stavby'!$C$82:$AQ$97</definedName>
    <definedName name="_xlnm.Print_Area" localSheetId="3">Vytápění!$A$1:$U$27</definedName>
    <definedName name="_xlnm.Print_Area" localSheetId="2">Zdravotechnika!$A$1:$U$61</definedName>
    <definedName name="PocetMJ" localSheetId="4">#REF!</definedName>
    <definedName name="PocetMJ" localSheetId="3">#REF!</definedName>
    <definedName name="PocetMJ">#REF!</definedName>
    <definedName name="SazbaDPH1">'[1]Krycí list'!$C$30</definedName>
    <definedName name="SazbaDPH2">'[1]Krycí list'!$C$32</definedName>
    <definedName name="SloupecCC" localSheetId="4">#REF!</definedName>
    <definedName name="SloupecCC" localSheetId="3">#REF!</definedName>
    <definedName name="SloupecCC">#REF!</definedName>
    <definedName name="SloupecCisloPol" localSheetId="4">#REF!</definedName>
    <definedName name="SloupecCisloPol" localSheetId="3">#REF!</definedName>
    <definedName name="SloupecCisloPol">#REF!</definedName>
    <definedName name="SloupecJC" localSheetId="4">#REF!</definedName>
    <definedName name="SloupecJC" localSheetId="3">#REF!</definedName>
    <definedName name="SloupecJC">#REF!</definedName>
    <definedName name="SloupecMJ" localSheetId="4">#REF!</definedName>
    <definedName name="SloupecMJ" localSheetId="3">#REF!</definedName>
    <definedName name="SloupecMJ">#REF!</definedName>
    <definedName name="SloupecMnozstvi" localSheetId="4">#REF!</definedName>
    <definedName name="SloupecMnozstvi" localSheetId="3">#REF!</definedName>
    <definedName name="SloupecMnozstvi">#REF!</definedName>
    <definedName name="SloupecNazPol" localSheetId="4">#REF!</definedName>
    <definedName name="SloupecNazPol" localSheetId="3">#REF!</definedName>
    <definedName name="SloupecNazPol">#REF!</definedName>
    <definedName name="SloupecPC" localSheetId="4">#REF!</definedName>
    <definedName name="SloupecPC" localSheetId="3">#REF!</definedName>
    <definedName name="SloupecPC">#REF!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2" i="8" l="1"/>
  <c r="F122" i="8"/>
  <c r="H120" i="8"/>
  <c r="F120" i="8"/>
  <c r="H118" i="8"/>
  <c r="F118" i="8"/>
  <c r="H116" i="8"/>
  <c r="F116" i="8"/>
  <c r="H114" i="8"/>
  <c r="F114" i="8"/>
  <c r="H112" i="8"/>
  <c r="F112" i="8"/>
  <c r="H106" i="8"/>
  <c r="F106" i="8"/>
  <c r="H104" i="8"/>
  <c r="F104" i="8"/>
  <c r="H102" i="8"/>
  <c r="F102" i="8"/>
  <c r="H100" i="8"/>
  <c r="F100" i="8"/>
  <c r="H94" i="8"/>
  <c r="F94" i="8"/>
  <c r="H88" i="8"/>
  <c r="F88" i="8"/>
  <c r="H87" i="8"/>
  <c r="F87" i="8"/>
  <c r="H86" i="8"/>
  <c r="F86" i="8"/>
  <c r="H85" i="8"/>
  <c r="F85" i="8"/>
  <c r="H84" i="8"/>
  <c r="F84" i="8"/>
  <c r="H83" i="8"/>
  <c r="F83" i="8"/>
  <c r="H80" i="8"/>
  <c r="F80" i="8"/>
  <c r="H76" i="8"/>
  <c r="F76" i="8"/>
  <c r="H74" i="8"/>
  <c r="F74" i="8"/>
  <c r="H72" i="8"/>
  <c r="F72" i="8"/>
  <c r="H70" i="8"/>
  <c r="F70" i="8"/>
  <c r="H68" i="8"/>
  <c r="F68" i="8"/>
  <c r="H66" i="8"/>
  <c r="F66" i="8"/>
  <c r="H64" i="8"/>
  <c r="F64" i="8"/>
  <c r="H58" i="8"/>
  <c r="F58" i="8"/>
  <c r="H56" i="8"/>
  <c r="F56" i="8"/>
  <c r="H55" i="8"/>
  <c r="F55" i="8"/>
  <c r="H54" i="8"/>
  <c r="F54" i="8"/>
  <c r="H53" i="8"/>
  <c r="F53" i="8"/>
  <c r="H52" i="8"/>
  <c r="F52" i="8"/>
  <c r="H51" i="8"/>
  <c r="F51" i="8"/>
  <c r="H50" i="8"/>
  <c r="F50" i="8"/>
  <c r="H47" i="8"/>
  <c r="F47" i="8"/>
  <c r="H43" i="8"/>
  <c r="F43" i="8"/>
  <c r="H41" i="8"/>
  <c r="F41" i="8"/>
  <c r="H39" i="8"/>
  <c r="F39" i="8"/>
  <c r="H37" i="8"/>
  <c r="F37" i="8"/>
  <c r="H35" i="8"/>
  <c r="F35" i="8"/>
  <c r="H33" i="8"/>
  <c r="F33" i="8"/>
  <c r="H31" i="8"/>
  <c r="F31" i="8"/>
  <c r="H29" i="8"/>
  <c r="F29" i="8"/>
  <c r="H27" i="8"/>
  <c r="F27" i="8"/>
  <c r="H25" i="8"/>
  <c r="F25" i="8"/>
  <c r="H23" i="8"/>
  <c r="F23" i="8"/>
  <c r="H21" i="8"/>
  <c r="F21" i="8"/>
  <c r="H19" i="8"/>
  <c r="F19" i="8"/>
  <c r="H17" i="8"/>
  <c r="H125" i="8" s="1"/>
  <c r="E137" i="8" s="1"/>
  <c r="F17" i="8"/>
  <c r="F125" i="8" s="1"/>
  <c r="E136" i="8" s="1"/>
  <c r="E144" i="8" s="1"/>
  <c r="I500" i="2" s="1"/>
  <c r="G78" i="7"/>
  <c r="G77" i="7"/>
  <c r="G76" i="7"/>
  <c r="G75" i="7"/>
  <c r="G74" i="7"/>
  <c r="G73" i="7"/>
  <c r="G72" i="7"/>
  <c r="G71" i="7"/>
  <c r="G70" i="7"/>
  <c r="G67" i="7"/>
  <c r="G66" i="7"/>
  <c r="G65" i="7"/>
  <c r="G62" i="7"/>
  <c r="G61" i="7"/>
  <c r="G60" i="7"/>
  <c r="G59" i="7"/>
  <c r="G58" i="7"/>
  <c r="G57" i="7"/>
  <c r="G56" i="7"/>
  <c r="G55" i="7"/>
  <c r="G54" i="7"/>
  <c r="G53" i="7"/>
  <c r="G52" i="7"/>
  <c r="G49" i="7"/>
  <c r="G47" i="7"/>
  <c r="G46" i="7"/>
  <c r="G45" i="7"/>
  <c r="G44" i="7"/>
  <c r="G43" i="7"/>
  <c r="G39" i="7"/>
  <c r="G38" i="7"/>
  <c r="G37" i="7"/>
  <c r="G36" i="7"/>
  <c r="G35" i="7"/>
  <c r="G34" i="7"/>
  <c r="G33" i="7"/>
  <c r="G32" i="7"/>
  <c r="G31" i="7"/>
  <c r="G30" i="7"/>
  <c r="G29" i="7"/>
  <c r="G28" i="7"/>
  <c r="G27" i="7"/>
  <c r="G26" i="7"/>
  <c r="G25" i="7"/>
  <c r="G24" i="7"/>
  <c r="G23" i="7"/>
  <c r="G22" i="7"/>
  <c r="G20" i="7"/>
  <c r="G19" i="7"/>
  <c r="G18" i="7"/>
  <c r="G17" i="7"/>
  <c r="G14" i="7"/>
  <c r="G85" i="7" s="1"/>
  <c r="G11" i="7"/>
  <c r="G90" i="7" l="1"/>
  <c r="G89" i="7"/>
  <c r="G91" i="7" l="1"/>
  <c r="I488" i="2" s="1"/>
  <c r="G182" i="6" l="1"/>
  <c r="G181" i="6"/>
  <c r="G180" i="6"/>
  <c r="G179" i="6"/>
  <c r="G178" i="6"/>
  <c r="G177" i="6"/>
  <c r="G183" i="6" s="1"/>
  <c r="D22" i="6" s="1"/>
  <c r="G168" i="6"/>
  <c r="G169" i="6" s="1"/>
  <c r="D18" i="6" s="1"/>
  <c r="G159" i="6"/>
  <c r="G158" i="6"/>
  <c r="G160" i="6" s="1"/>
  <c r="D17" i="6" s="1"/>
  <c r="G150" i="6"/>
  <c r="G149" i="6"/>
  <c r="G148" i="6"/>
  <c r="G151" i="6" s="1"/>
  <c r="D16" i="6" s="1"/>
  <c r="G135" i="6"/>
  <c r="G134" i="6"/>
  <c r="G133" i="6"/>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2" i="6"/>
  <c r="G91" i="6"/>
  <c r="G90" i="6"/>
  <c r="G84" i="6"/>
  <c r="G83" i="6"/>
  <c r="G82" i="6"/>
  <c r="G81" i="6"/>
  <c r="G80" i="6"/>
  <c r="G79" i="6"/>
  <c r="G78" i="6"/>
  <c r="G77" i="6"/>
  <c r="G76" i="6"/>
  <c r="G75" i="6"/>
  <c r="G74" i="6"/>
  <c r="G73" i="6"/>
  <c r="G72"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U20" i="5"/>
  <c r="M20" i="5"/>
  <c r="K20" i="5"/>
  <c r="I20" i="5"/>
  <c r="U19" i="5"/>
  <c r="U18" i="5" s="1"/>
  <c r="Q19" i="5"/>
  <c r="Q18" i="5" s="1"/>
  <c r="O19" i="5"/>
  <c r="O18" i="5" s="1"/>
  <c r="K19" i="5"/>
  <c r="K18" i="5" s="1"/>
  <c r="I19" i="5"/>
  <c r="I18" i="5" s="1"/>
  <c r="G19" i="5"/>
  <c r="M19" i="5" s="1"/>
  <c r="M18" i="5" s="1"/>
  <c r="U17" i="5"/>
  <c r="U16" i="5" s="1"/>
  <c r="Q17" i="5"/>
  <c r="Q16" i="5" s="1"/>
  <c r="O17" i="5"/>
  <c r="O16" i="5" s="1"/>
  <c r="K17" i="5"/>
  <c r="K16" i="5" s="1"/>
  <c r="I17" i="5"/>
  <c r="I16" i="5" s="1"/>
  <c r="G17" i="5"/>
  <c r="G16" i="5" s="1"/>
  <c r="U15" i="5"/>
  <c r="Q15" i="5"/>
  <c r="O15" i="5"/>
  <c r="K15" i="5"/>
  <c r="I15" i="5"/>
  <c r="G15" i="5"/>
  <c r="M15" i="5" s="1"/>
  <c r="U14" i="5"/>
  <c r="Q14" i="5"/>
  <c r="O14" i="5"/>
  <c r="K14" i="5"/>
  <c r="I14" i="5"/>
  <c r="G14" i="5"/>
  <c r="M14" i="5" s="1"/>
  <c r="U13" i="5"/>
  <c r="Q13" i="5"/>
  <c r="O13" i="5"/>
  <c r="K13" i="5"/>
  <c r="I13" i="5"/>
  <c r="G13" i="5"/>
  <c r="M13" i="5" s="1"/>
  <c r="U12" i="5"/>
  <c r="Q12" i="5"/>
  <c r="O12" i="5"/>
  <c r="K12" i="5"/>
  <c r="I12" i="5"/>
  <c r="I10" i="5" s="1"/>
  <c r="G12" i="5"/>
  <c r="M12" i="5" s="1"/>
  <c r="U11" i="5"/>
  <c r="Q11" i="5"/>
  <c r="Q10" i="5" s="1"/>
  <c r="O11" i="5"/>
  <c r="K11" i="5"/>
  <c r="K10" i="5" s="1"/>
  <c r="I11" i="5"/>
  <c r="G11" i="5"/>
  <c r="M11" i="5" s="1"/>
  <c r="U9" i="5"/>
  <c r="U8" i="5" s="1"/>
  <c r="Q9" i="5"/>
  <c r="Q8" i="5" s="1"/>
  <c r="O9" i="5"/>
  <c r="O8" i="5" s="1"/>
  <c r="K9" i="5"/>
  <c r="K8" i="5" s="1"/>
  <c r="I9" i="5"/>
  <c r="G9" i="5"/>
  <c r="G8" i="5" s="1"/>
  <c r="I8" i="5"/>
  <c r="O10" i="5" l="1"/>
  <c r="U10" i="5"/>
  <c r="G85" i="6"/>
  <c r="D12" i="6" s="1"/>
  <c r="G136" i="6"/>
  <c r="M10" i="5"/>
  <c r="M9" i="5"/>
  <c r="M8" i="5" s="1"/>
  <c r="G10" i="5"/>
  <c r="G20" i="5" s="1"/>
  <c r="I490" i="2" s="1"/>
  <c r="M17" i="5"/>
  <c r="M16" i="5" s="1"/>
  <c r="G18" i="5"/>
  <c r="G137" i="6" l="1"/>
  <c r="G138" i="6" s="1"/>
  <c r="U26" i="4"/>
  <c r="M26" i="4"/>
  <c r="K26" i="4"/>
  <c r="I26" i="4"/>
  <c r="U25" i="4"/>
  <c r="Q25" i="4"/>
  <c r="O25" i="4"/>
  <c r="K25" i="4"/>
  <c r="I25" i="4"/>
  <c r="G25" i="4"/>
  <c r="M25" i="4" s="1"/>
  <c r="U24" i="4"/>
  <c r="Q24" i="4"/>
  <c r="O24" i="4"/>
  <c r="K24" i="4"/>
  <c r="I24" i="4"/>
  <c r="G24" i="4"/>
  <c r="M24" i="4" s="1"/>
  <c r="U23" i="4"/>
  <c r="Q23" i="4"/>
  <c r="O23" i="4"/>
  <c r="K23" i="4"/>
  <c r="I23" i="4"/>
  <c r="G23" i="4"/>
  <c r="M23" i="4" s="1"/>
  <c r="U22" i="4"/>
  <c r="Q22" i="4"/>
  <c r="O22" i="4"/>
  <c r="M22" i="4"/>
  <c r="K22" i="4"/>
  <c r="I22" i="4"/>
  <c r="G22" i="4"/>
  <c r="U21" i="4"/>
  <c r="Q21" i="4"/>
  <c r="O21" i="4"/>
  <c r="K21" i="4"/>
  <c r="I21" i="4"/>
  <c r="G21" i="4"/>
  <c r="M21" i="4" s="1"/>
  <c r="U20" i="4"/>
  <c r="Q20" i="4"/>
  <c r="O20" i="4"/>
  <c r="K20" i="4"/>
  <c r="K19" i="4" s="1"/>
  <c r="I20" i="4"/>
  <c r="G20" i="4"/>
  <c r="M20" i="4" s="1"/>
  <c r="U19" i="4"/>
  <c r="U18" i="4"/>
  <c r="Q18" i="4"/>
  <c r="O18" i="4"/>
  <c r="K18" i="4"/>
  <c r="I18" i="4"/>
  <c r="G18" i="4"/>
  <c r="M18" i="4" s="1"/>
  <c r="U17" i="4"/>
  <c r="Q17" i="4"/>
  <c r="O17" i="4"/>
  <c r="O15" i="4" s="1"/>
  <c r="K17" i="4"/>
  <c r="I17" i="4"/>
  <c r="G17" i="4"/>
  <c r="M17" i="4" s="1"/>
  <c r="U16" i="4"/>
  <c r="U15" i="4" s="1"/>
  <c r="Q16" i="4"/>
  <c r="Q15" i="4" s="1"/>
  <c r="O16" i="4"/>
  <c r="K16" i="4"/>
  <c r="I16" i="4"/>
  <c r="G16" i="4"/>
  <c r="M16" i="4" s="1"/>
  <c r="M15" i="4" s="1"/>
  <c r="K15" i="4"/>
  <c r="U14" i="4"/>
  <c r="Q14" i="4"/>
  <c r="O14" i="4"/>
  <c r="K14" i="4"/>
  <c r="I14" i="4"/>
  <c r="G14" i="4"/>
  <c r="M14" i="4" s="1"/>
  <c r="U13" i="4"/>
  <c r="Q13" i="4"/>
  <c r="O13" i="4"/>
  <c r="K13" i="4"/>
  <c r="I13" i="4"/>
  <c r="G13" i="4"/>
  <c r="M13" i="4" s="1"/>
  <c r="U12" i="4"/>
  <c r="Q12" i="4"/>
  <c r="O12" i="4"/>
  <c r="M12" i="4"/>
  <c r="K12" i="4"/>
  <c r="I12" i="4"/>
  <c r="G12" i="4"/>
  <c r="U11" i="4"/>
  <c r="Q11" i="4"/>
  <c r="O11" i="4"/>
  <c r="K11" i="4"/>
  <c r="I11" i="4"/>
  <c r="G11" i="4"/>
  <c r="M11" i="4" s="1"/>
  <c r="U10" i="4"/>
  <c r="Q10" i="4"/>
  <c r="O10" i="4"/>
  <c r="K10" i="4"/>
  <c r="I10" i="4"/>
  <c r="G10" i="4"/>
  <c r="M10" i="4" s="1"/>
  <c r="U9" i="4"/>
  <c r="Q9" i="4"/>
  <c r="O9" i="4"/>
  <c r="K9" i="4"/>
  <c r="I9" i="4"/>
  <c r="G9" i="4"/>
  <c r="M9" i="4" s="1"/>
  <c r="M19" i="4" l="1"/>
  <c r="G139" i="6"/>
  <c r="D14" i="6" s="1"/>
  <c r="D13" i="6"/>
  <c r="I19" i="4"/>
  <c r="I8" i="4"/>
  <c r="O19" i="4"/>
  <c r="I15" i="4"/>
  <c r="Q8" i="4"/>
  <c r="O8" i="4"/>
  <c r="Q19" i="4"/>
  <c r="K8" i="4"/>
  <c r="U8" i="4"/>
  <c r="D15" i="6"/>
  <c r="D20" i="6"/>
  <c r="D24" i="6" s="1"/>
  <c r="D30" i="6" s="1"/>
  <c r="I496" i="2" s="1"/>
  <c r="G140" i="6"/>
  <c r="M8" i="4"/>
  <c r="G8" i="4"/>
  <c r="G19" i="4"/>
  <c r="G15" i="4"/>
  <c r="G26" i="4" l="1"/>
  <c r="I494" i="2" s="1"/>
  <c r="U60" i="3" l="1"/>
  <c r="M60" i="3"/>
  <c r="K60" i="3"/>
  <c r="I60" i="3"/>
  <c r="U59" i="3"/>
  <c r="Q59" i="3"/>
  <c r="O59" i="3"/>
  <c r="K59" i="3"/>
  <c r="I59" i="3"/>
  <c r="G59" i="3"/>
  <c r="M59" i="3" s="1"/>
  <c r="U58" i="3"/>
  <c r="Q58" i="3"/>
  <c r="O58" i="3"/>
  <c r="M58" i="3"/>
  <c r="K58" i="3"/>
  <c r="I58" i="3"/>
  <c r="I53" i="3" s="1"/>
  <c r="G58" i="3"/>
  <c r="U57" i="3"/>
  <c r="Q57" i="3"/>
  <c r="O57" i="3"/>
  <c r="K57" i="3"/>
  <c r="I57" i="3"/>
  <c r="G57" i="3"/>
  <c r="M57" i="3" s="1"/>
  <c r="U56" i="3"/>
  <c r="Q56" i="3"/>
  <c r="O56" i="3"/>
  <c r="K56" i="3"/>
  <c r="I56" i="3"/>
  <c r="G56" i="3"/>
  <c r="M56" i="3" s="1"/>
  <c r="U55" i="3"/>
  <c r="Q55" i="3"/>
  <c r="Q53" i="3" s="1"/>
  <c r="O55" i="3"/>
  <c r="O53" i="3" s="1"/>
  <c r="K55" i="3"/>
  <c r="I55" i="3"/>
  <c r="G55" i="3"/>
  <c r="M55" i="3" s="1"/>
  <c r="U54" i="3"/>
  <c r="U53" i="3" s="1"/>
  <c r="Q54" i="3"/>
  <c r="O54" i="3"/>
  <c r="K54" i="3"/>
  <c r="K53" i="3" s="1"/>
  <c r="I54" i="3"/>
  <c r="G54" i="3"/>
  <c r="M54" i="3" s="1"/>
  <c r="M53" i="3" s="1"/>
  <c r="G53" i="3"/>
  <c r="U52" i="3"/>
  <c r="Q52" i="3"/>
  <c r="O52" i="3"/>
  <c r="K52" i="3"/>
  <c r="I52" i="3"/>
  <c r="G52" i="3"/>
  <c r="M52" i="3" s="1"/>
  <c r="U51" i="3"/>
  <c r="Q51" i="3"/>
  <c r="O51" i="3"/>
  <c r="K51" i="3"/>
  <c r="I51" i="3"/>
  <c r="G51" i="3"/>
  <c r="M51" i="3" s="1"/>
  <c r="U50" i="3"/>
  <c r="Q50" i="3"/>
  <c r="O50" i="3"/>
  <c r="M50" i="3"/>
  <c r="K50" i="3"/>
  <c r="I50" i="3"/>
  <c r="G50" i="3"/>
  <c r="U49" i="3"/>
  <c r="Q49" i="3"/>
  <c r="O49" i="3"/>
  <c r="K49" i="3"/>
  <c r="I49" i="3"/>
  <c r="G49" i="3"/>
  <c r="M49" i="3" s="1"/>
  <c r="U48" i="3"/>
  <c r="Q48" i="3"/>
  <c r="O48" i="3"/>
  <c r="K48" i="3"/>
  <c r="I48" i="3"/>
  <c r="G48" i="3"/>
  <c r="M48" i="3" s="1"/>
  <c r="U47" i="3"/>
  <c r="Q47" i="3"/>
  <c r="O47" i="3"/>
  <c r="K47" i="3"/>
  <c r="I47" i="3"/>
  <c r="G47" i="3"/>
  <c r="M47" i="3" s="1"/>
  <c r="U46" i="3"/>
  <c r="Q46" i="3"/>
  <c r="O46" i="3"/>
  <c r="M46" i="3"/>
  <c r="K46" i="3"/>
  <c r="I46" i="3"/>
  <c r="G46" i="3"/>
  <c r="U45" i="3"/>
  <c r="Q45" i="3"/>
  <c r="O45" i="3"/>
  <c r="K45" i="3"/>
  <c r="I45" i="3"/>
  <c r="G45" i="3"/>
  <c r="M45" i="3" s="1"/>
  <c r="U44" i="3"/>
  <c r="Q44" i="3"/>
  <c r="O44" i="3"/>
  <c r="M44" i="3"/>
  <c r="K44" i="3"/>
  <c r="K39" i="3" s="1"/>
  <c r="I44" i="3"/>
  <c r="G44" i="3"/>
  <c r="U43" i="3"/>
  <c r="Q43" i="3"/>
  <c r="O43" i="3"/>
  <c r="K43" i="3"/>
  <c r="I43" i="3"/>
  <c r="G43" i="3"/>
  <c r="M43" i="3" s="1"/>
  <c r="U42" i="3"/>
  <c r="Q42" i="3"/>
  <c r="O42" i="3"/>
  <c r="K42" i="3"/>
  <c r="I42" i="3"/>
  <c r="G42" i="3"/>
  <c r="M42" i="3" s="1"/>
  <c r="U41" i="3"/>
  <c r="Q41" i="3"/>
  <c r="O41" i="3"/>
  <c r="K41" i="3"/>
  <c r="I41" i="3"/>
  <c r="G41" i="3"/>
  <c r="M41" i="3" s="1"/>
  <c r="U40" i="3"/>
  <c r="U39" i="3" s="1"/>
  <c r="Q40" i="3"/>
  <c r="O40" i="3"/>
  <c r="K40" i="3"/>
  <c r="I40" i="3"/>
  <c r="G40" i="3"/>
  <c r="M40" i="3" s="1"/>
  <c r="U38" i="3"/>
  <c r="Q38" i="3"/>
  <c r="O38" i="3"/>
  <c r="M38" i="3"/>
  <c r="K38" i="3"/>
  <c r="I38" i="3"/>
  <c r="G38" i="3"/>
  <c r="U37" i="3"/>
  <c r="Q37" i="3"/>
  <c r="O37" i="3"/>
  <c r="K37" i="3"/>
  <c r="I37" i="3"/>
  <c r="G37" i="3"/>
  <c r="M37" i="3" s="1"/>
  <c r="U36" i="3"/>
  <c r="Q36" i="3"/>
  <c r="O36" i="3"/>
  <c r="M36" i="3"/>
  <c r="K36" i="3"/>
  <c r="I36" i="3"/>
  <c r="G36" i="3"/>
  <c r="U35" i="3"/>
  <c r="Q35" i="3"/>
  <c r="O35" i="3"/>
  <c r="K35" i="3"/>
  <c r="I35" i="3"/>
  <c r="G35" i="3"/>
  <c r="M35" i="3" s="1"/>
  <c r="U34" i="3"/>
  <c r="Q34" i="3"/>
  <c r="O34" i="3"/>
  <c r="K34" i="3"/>
  <c r="I34" i="3"/>
  <c r="G34" i="3"/>
  <c r="M34" i="3" s="1"/>
  <c r="U33" i="3"/>
  <c r="Q33" i="3"/>
  <c r="O33" i="3"/>
  <c r="K33" i="3"/>
  <c r="I33" i="3"/>
  <c r="G33" i="3"/>
  <c r="M33" i="3" s="1"/>
  <c r="U32" i="3"/>
  <c r="Q32" i="3"/>
  <c r="O32" i="3"/>
  <c r="K32" i="3"/>
  <c r="I32" i="3"/>
  <c r="G32" i="3"/>
  <c r="M32" i="3" s="1"/>
  <c r="U31" i="3"/>
  <c r="Q31" i="3"/>
  <c r="O31" i="3"/>
  <c r="K31" i="3"/>
  <c r="I31" i="3"/>
  <c r="G31" i="3"/>
  <c r="M31" i="3" s="1"/>
  <c r="U30" i="3"/>
  <c r="Q30" i="3"/>
  <c r="O30" i="3"/>
  <c r="M30" i="3"/>
  <c r="K30" i="3"/>
  <c r="I30" i="3"/>
  <c r="G30" i="3"/>
  <c r="U29" i="3"/>
  <c r="Q29" i="3"/>
  <c r="O29" i="3"/>
  <c r="K29" i="3"/>
  <c r="I29" i="3"/>
  <c r="G29" i="3"/>
  <c r="M29" i="3" s="1"/>
  <c r="U28" i="3"/>
  <c r="Q28" i="3"/>
  <c r="O28" i="3"/>
  <c r="K28" i="3"/>
  <c r="I28" i="3"/>
  <c r="G28" i="3"/>
  <c r="M28" i="3" s="1"/>
  <c r="U27" i="3"/>
  <c r="Q27" i="3"/>
  <c r="O27" i="3"/>
  <c r="K27" i="3"/>
  <c r="I27" i="3"/>
  <c r="G27" i="3"/>
  <c r="M27" i="3" s="1"/>
  <c r="U26" i="3"/>
  <c r="Q26" i="3"/>
  <c r="O26" i="3"/>
  <c r="M26" i="3"/>
  <c r="K26" i="3"/>
  <c r="I26" i="3"/>
  <c r="G26" i="3"/>
  <c r="U25" i="3"/>
  <c r="Q25" i="3"/>
  <c r="O25" i="3"/>
  <c r="K25" i="3"/>
  <c r="I25" i="3"/>
  <c r="G25" i="3"/>
  <c r="M25" i="3" s="1"/>
  <c r="U24" i="3"/>
  <c r="Q24" i="3"/>
  <c r="O24" i="3"/>
  <c r="K24" i="3"/>
  <c r="I24" i="3"/>
  <c r="G24" i="3"/>
  <c r="M24" i="3" s="1"/>
  <c r="U23" i="3"/>
  <c r="Q23" i="3"/>
  <c r="O23" i="3"/>
  <c r="K23" i="3"/>
  <c r="I23" i="3"/>
  <c r="G23" i="3"/>
  <c r="M23" i="3" s="1"/>
  <c r="U22" i="3"/>
  <c r="Q22" i="3"/>
  <c r="O22" i="3"/>
  <c r="M22" i="3"/>
  <c r="K22" i="3"/>
  <c r="I22" i="3"/>
  <c r="G22" i="3"/>
  <c r="U21" i="3"/>
  <c r="Q21" i="3"/>
  <c r="O21" i="3"/>
  <c r="O17" i="3" s="1"/>
  <c r="K21" i="3"/>
  <c r="I21" i="3"/>
  <c r="G21" i="3"/>
  <c r="M21" i="3" s="1"/>
  <c r="U20" i="3"/>
  <c r="Q20" i="3"/>
  <c r="O20" i="3"/>
  <c r="M20" i="3"/>
  <c r="K20" i="3"/>
  <c r="I20" i="3"/>
  <c r="G20" i="3"/>
  <c r="U19" i="3"/>
  <c r="Q19" i="3"/>
  <c r="O19" i="3"/>
  <c r="K19" i="3"/>
  <c r="I19" i="3"/>
  <c r="G19" i="3"/>
  <c r="M19" i="3" s="1"/>
  <c r="U18" i="3"/>
  <c r="Q18" i="3"/>
  <c r="O18" i="3"/>
  <c r="K18" i="3"/>
  <c r="I18" i="3"/>
  <c r="G18" i="3"/>
  <c r="G17" i="3" s="1"/>
  <c r="U16" i="3"/>
  <c r="Q16" i="3"/>
  <c r="O16" i="3"/>
  <c r="K16" i="3"/>
  <c r="I16" i="3"/>
  <c r="G16" i="3"/>
  <c r="M16" i="3" s="1"/>
  <c r="U15" i="3"/>
  <c r="Q15" i="3"/>
  <c r="O15" i="3"/>
  <c r="K15" i="3"/>
  <c r="I15" i="3"/>
  <c r="G15" i="3"/>
  <c r="M15" i="3" s="1"/>
  <c r="U14" i="3"/>
  <c r="Q14" i="3"/>
  <c r="O14" i="3"/>
  <c r="M14" i="3"/>
  <c r="K14" i="3"/>
  <c r="I14" i="3"/>
  <c r="G14" i="3"/>
  <c r="U13" i="3"/>
  <c r="U11" i="3" s="1"/>
  <c r="Q13" i="3"/>
  <c r="O13" i="3"/>
  <c r="O11" i="3" s="1"/>
  <c r="K13" i="3"/>
  <c r="I13" i="3"/>
  <c r="G13" i="3"/>
  <c r="M13" i="3" s="1"/>
  <c r="U12" i="3"/>
  <c r="Q12" i="3"/>
  <c r="O12" i="3"/>
  <c r="M12" i="3"/>
  <c r="K12" i="3"/>
  <c r="K11" i="3" s="1"/>
  <c r="I12" i="3"/>
  <c r="G12" i="3"/>
  <c r="U10" i="3"/>
  <c r="Q10" i="3"/>
  <c r="Q8" i="3" s="1"/>
  <c r="O10" i="3"/>
  <c r="M10" i="3"/>
  <c r="K10" i="3"/>
  <c r="I10" i="3"/>
  <c r="G10" i="3"/>
  <c r="U9" i="3"/>
  <c r="Q9" i="3"/>
  <c r="O9" i="3"/>
  <c r="K9" i="3"/>
  <c r="K8" i="3" s="1"/>
  <c r="I9" i="3"/>
  <c r="G9" i="3"/>
  <c r="G8" i="3" s="1"/>
  <c r="Q39" i="3" l="1"/>
  <c r="K17" i="3"/>
  <c r="G11" i="3"/>
  <c r="Q11" i="3"/>
  <c r="O8" i="3"/>
  <c r="U8" i="3"/>
  <c r="M18" i="3"/>
  <c r="M17" i="3" s="1"/>
  <c r="M11" i="3"/>
  <c r="I8" i="3"/>
  <c r="U17" i="3"/>
  <c r="I39" i="3"/>
  <c r="Q17" i="3"/>
  <c r="O39" i="3"/>
  <c r="I17" i="3"/>
  <c r="I11" i="3"/>
  <c r="M39" i="3"/>
  <c r="G39" i="3"/>
  <c r="G60" i="3" s="1"/>
  <c r="I486" i="2" s="1"/>
  <c r="M9" i="3"/>
  <c r="M8" i="3" s="1"/>
  <c r="J39" i="2" l="1"/>
  <c r="J38" i="2"/>
  <c r="AY96" i="1" s="1"/>
  <c r="J37" i="2"/>
  <c r="AX96" i="1" s="1"/>
  <c r="BI717" i="2"/>
  <c r="BH717" i="2"/>
  <c r="BG717" i="2"/>
  <c r="BF717" i="2"/>
  <c r="T717" i="2"/>
  <c r="T716" i="2" s="1"/>
  <c r="R717" i="2"/>
  <c r="R716" i="2" s="1"/>
  <c r="P717" i="2"/>
  <c r="P716" i="2"/>
  <c r="BI715" i="2"/>
  <c r="BH715" i="2"/>
  <c r="BG715" i="2"/>
  <c r="BF715" i="2"/>
  <c r="T715" i="2"/>
  <c r="T714" i="2" s="1"/>
  <c r="R715" i="2"/>
  <c r="R714" i="2" s="1"/>
  <c r="P715" i="2"/>
  <c r="P714" i="2" s="1"/>
  <c r="BI713" i="2"/>
  <c r="BH713" i="2"/>
  <c r="BG713" i="2"/>
  <c r="BF713" i="2"/>
  <c r="T713" i="2"/>
  <c r="R713" i="2"/>
  <c r="P713" i="2"/>
  <c r="BI712" i="2"/>
  <c r="BH712" i="2"/>
  <c r="BG712" i="2"/>
  <c r="BF712" i="2"/>
  <c r="T712" i="2"/>
  <c r="R712" i="2"/>
  <c r="P712" i="2"/>
  <c r="BI710" i="2"/>
  <c r="BH710" i="2"/>
  <c r="BG710" i="2"/>
  <c r="BF710" i="2"/>
  <c r="T710" i="2"/>
  <c r="T709" i="2" s="1"/>
  <c r="R710" i="2"/>
  <c r="R709" i="2"/>
  <c r="P710" i="2"/>
  <c r="P709" i="2" s="1"/>
  <c r="BI707" i="2"/>
  <c r="BH707" i="2"/>
  <c r="BG707" i="2"/>
  <c r="BF707" i="2"/>
  <c r="T707" i="2"/>
  <c r="R707" i="2"/>
  <c r="P707" i="2"/>
  <c r="BI706" i="2"/>
  <c r="BH706" i="2"/>
  <c r="BG706" i="2"/>
  <c r="BF706" i="2"/>
  <c r="T706" i="2"/>
  <c r="R706" i="2"/>
  <c r="P706" i="2"/>
  <c r="BI704" i="2"/>
  <c r="BH704" i="2"/>
  <c r="BG704" i="2"/>
  <c r="BF704" i="2"/>
  <c r="T704" i="2"/>
  <c r="R704" i="2"/>
  <c r="P704" i="2"/>
  <c r="BI699" i="2"/>
  <c r="BH699" i="2"/>
  <c r="BG699" i="2"/>
  <c r="BF699" i="2"/>
  <c r="T699" i="2"/>
  <c r="R699" i="2"/>
  <c r="P699" i="2"/>
  <c r="BI697" i="2"/>
  <c r="BH697" i="2"/>
  <c r="BG697" i="2"/>
  <c r="BF697" i="2"/>
  <c r="T697" i="2"/>
  <c r="R697" i="2"/>
  <c r="P697" i="2"/>
  <c r="BI695" i="2"/>
  <c r="BH695" i="2"/>
  <c r="BG695" i="2"/>
  <c r="BF695" i="2"/>
  <c r="T695" i="2"/>
  <c r="R695" i="2"/>
  <c r="P695" i="2"/>
  <c r="BI693" i="2"/>
  <c r="BH693" i="2"/>
  <c r="BG693" i="2"/>
  <c r="BF693" i="2"/>
  <c r="T693" i="2"/>
  <c r="R693" i="2"/>
  <c r="P693" i="2"/>
  <c r="BI691" i="2"/>
  <c r="BH691" i="2"/>
  <c r="BG691" i="2"/>
  <c r="BF691" i="2"/>
  <c r="T691" i="2"/>
  <c r="R691" i="2"/>
  <c r="P691" i="2"/>
  <c r="BI690" i="2"/>
  <c r="BH690" i="2"/>
  <c r="BG690" i="2"/>
  <c r="BF690" i="2"/>
  <c r="T690" i="2"/>
  <c r="R690" i="2"/>
  <c r="P690" i="2"/>
  <c r="BI682" i="2"/>
  <c r="BH682" i="2"/>
  <c r="BG682" i="2"/>
  <c r="BF682" i="2"/>
  <c r="T682" i="2"/>
  <c r="R682" i="2"/>
  <c r="P682" i="2"/>
  <c r="BI680" i="2"/>
  <c r="BH680" i="2"/>
  <c r="BG680" i="2"/>
  <c r="BF680" i="2"/>
  <c r="T680" i="2"/>
  <c r="R680" i="2"/>
  <c r="P680" i="2"/>
  <c r="BI679" i="2"/>
  <c r="BH679" i="2"/>
  <c r="BG679" i="2"/>
  <c r="BF679" i="2"/>
  <c r="T679" i="2"/>
  <c r="R679" i="2"/>
  <c r="P679" i="2"/>
  <c r="BI678" i="2"/>
  <c r="BH678" i="2"/>
  <c r="BG678" i="2"/>
  <c r="BF678" i="2"/>
  <c r="T678" i="2"/>
  <c r="R678" i="2"/>
  <c r="P678" i="2"/>
  <c r="BI676" i="2"/>
  <c r="BH676" i="2"/>
  <c r="BG676" i="2"/>
  <c r="BF676" i="2"/>
  <c r="T676" i="2"/>
  <c r="R676" i="2"/>
  <c r="P676" i="2"/>
  <c r="BI674" i="2"/>
  <c r="BH674" i="2"/>
  <c r="BG674" i="2"/>
  <c r="BF674" i="2"/>
  <c r="T674" i="2"/>
  <c r="R674" i="2"/>
  <c r="P674" i="2"/>
  <c r="BI673" i="2"/>
  <c r="BH673" i="2"/>
  <c r="BG673" i="2"/>
  <c r="BF673" i="2"/>
  <c r="T673" i="2"/>
  <c r="R673" i="2"/>
  <c r="P673" i="2"/>
  <c r="BI672" i="2"/>
  <c r="BH672" i="2"/>
  <c r="BG672" i="2"/>
  <c r="BF672" i="2"/>
  <c r="T672" i="2"/>
  <c r="R672" i="2"/>
  <c r="P672" i="2"/>
  <c r="BI671" i="2"/>
  <c r="BH671" i="2"/>
  <c r="BG671" i="2"/>
  <c r="BF671" i="2"/>
  <c r="T671" i="2"/>
  <c r="R671" i="2"/>
  <c r="P671" i="2"/>
  <c r="BI669" i="2"/>
  <c r="BH669" i="2"/>
  <c r="BG669" i="2"/>
  <c r="BF669" i="2"/>
  <c r="T669" i="2"/>
  <c r="R669" i="2"/>
  <c r="P669" i="2"/>
  <c r="BI668" i="2"/>
  <c r="BH668" i="2"/>
  <c r="BG668" i="2"/>
  <c r="BF668" i="2"/>
  <c r="T668" i="2"/>
  <c r="R668" i="2"/>
  <c r="P668" i="2"/>
  <c r="BI667" i="2"/>
  <c r="BH667" i="2"/>
  <c r="BG667" i="2"/>
  <c r="BF667" i="2"/>
  <c r="T667" i="2"/>
  <c r="R667" i="2"/>
  <c r="P667" i="2"/>
  <c r="BI665" i="2"/>
  <c r="BH665" i="2"/>
  <c r="BG665" i="2"/>
  <c r="BF665" i="2"/>
  <c r="T665" i="2"/>
  <c r="R665" i="2"/>
  <c r="P665" i="2"/>
  <c r="BI664" i="2"/>
  <c r="BH664" i="2"/>
  <c r="BG664" i="2"/>
  <c r="BF664" i="2"/>
  <c r="T664" i="2"/>
  <c r="R664" i="2"/>
  <c r="P664" i="2"/>
  <c r="BI662" i="2"/>
  <c r="BH662" i="2"/>
  <c r="BG662" i="2"/>
  <c r="BF662" i="2"/>
  <c r="T662" i="2"/>
  <c r="R662" i="2"/>
  <c r="P662" i="2"/>
  <c r="BI658" i="2"/>
  <c r="BH658" i="2"/>
  <c r="BG658" i="2"/>
  <c r="BF658" i="2"/>
  <c r="T658" i="2"/>
  <c r="R658" i="2"/>
  <c r="P658" i="2"/>
  <c r="BI657" i="2"/>
  <c r="BH657" i="2"/>
  <c r="BG657" i="2"/>
  <c r="BF657" i="2"/>
  <c r="T657" i="2"/>
  <c r="R657" i="2"/>
  <c r="P657" i="2"/>
  <c r="BI653" i="2"/>
  <c r="BH653" i="2"/>
  <c r="BG653" i="2"/>
  <c r="BF653" i="2"/>
  <c r="T653" i="2"/>
  <c r="R653" i="2"/>
  <c r="P653" i="2"/>
  <c r="BI652" i="2"/>
  <c r="BH652" i="2"/>
  <c r="BG652" i="2"/>
  <c r="BF652" i="2"/>
  <c r="T652" i="2"/>
  <c r="R652" i="2"/>
  <c r="P652" i="2"/>
  <c r="BI650" i="2"/>
  <c r="BH650" i="2"/>
  <c r="BG650" i="2"/>
  <c r="BF650" i="2"/>
  <c r="T650" i="2"/>
  <c r="R650" i="2"/>
  <c r="P650" i="2"/>
  <c r="BI648" i="2"/>
  <c r="BH648" i="2"/>
  <c r="BG648" i="2"/>
  <c r="BF648" i="2"/>
  <c r="T648" i="2"/>
  <c r="R648" i="2"/>
  <c r="P648" i="2"/>
  <c r="BI646" i="2"/>
  <c r="BH646" i="2"/>
  <c r="BG646" i="2"/>
  <c r="BF646" i="2"/>
  <c r="T646" i="2"/>
  <c r="R646" i="2"/>
  <c r="P646" i="2"/>
  <c r="BI644" i="2"/>
  <c r="BH644" i="2"/>
  <c r="BG644" i="2"/>
  <c r="BF644" i="2"/>
  <c r="T644" i="2"/>
  <c r="R644" i="2"/>
  <c r="P644" i="2"/>
  <c r="BI643" i="2"/>
  <c r="BH643" i="2"/>
  <c r="BG643" i="2"/>
  <c r="BF643" i="2"/>
  <c r="T643" i="2"/>
  <c r="R643" i="2"/>
  <c r="P643" i="2"/>
  <c r="BI641" i="2"/>
  <c r="BH641" i="2"/>
  <c r="BG641" i="2"/>
  <c r="BF641" i="2"/>
  <c r="T641" i="2"/>
  <c r="R641" i="2"/>
  <c r="P641" i="2"/>
  <c r="BI637" i="2"/>
  <c r="BH637" i="2"/>
  <c r="BG637" i="2"/>
  <c r="BF637" i="2"/>
  <c r="T637" i="2"/>
  <c r="R637" i="2"/>
  <c r="P637" i="2"/>
  <c r="BI635" i="2"/>
  <c r="BH635" i="2"/>
  <c r="BG635" i="2"/>
  <c r="BF635" i="2"/>
  <c r="T635" i="2"/>
  <c r="R635" i="2"/>
  <c r="P635" i="2"/>
  <c r="BI633" i="2"/>
  <c r="BH633" i="2"/>
  <c r="BG633" i="2"/>
  <c r="BF633" i="2"/>
  <c r="T633" i="2"/>
  <c r="R633" i="2"/>
  <c r="P633" i="2"/>
  <c r="BI631" i="2"/>
  <c r="BH631" i="2"/>
  <c r="BG631" i="2"/>
  <c r="BF631" i="2"/>
  <c r="T631" i="2"/>
  <c r="R631" i="2"/>
  <c r="P631" i="2"/>
  <c r="BI630" i="2"/>
  <c r="BH630" i="2"/>
  <c r="BG630" i="2"/>
  <c r="BF630" i="2"/>
  <c r="T630" i="2"/>
  <c r="R630" i="2"/>
  <c r="P630" i="2"/>
  <c r="BI629" i="2"/>
  <c r="BH629" i="2"/>
  <c r="BG629" i="2"/>
  <c r="BF629" i="2"/>
  <c r="T629" i="2"/>
  <c r="R629" i="2"/>
  <c r="P629" i="2"/>
  <c r="BI628" i="2"/>
  <c r="BH628" i="2"/>
  <c r="BG628" i="2"/>
  <c r="BF628" i="2"/>
  <c r="T628" i="2"/>
  <c r="R628" i="2"/>
  <c r="P628" i="2"/>
  <c r="BI627" i="2"/>
  <c r="BH627" i="2"/>
  <c r="BG627" i="2"/>
  <c r="BF627" i="2"/>
  <c r="T627" i="2"/>
  <c r="R627" i="2"/>
  <c r="P627" i="2"/>
  <c r="BI625" i="2"/>
  <c r="BH625" i="2"/>
  <c r="BG625" i="2"/>
  <c r="BF625" i="2"/>
  <c r="T625" i="2"/>
  <c r="R625" i="2"/>
  <c r="P625" i="2"/>
  <c r="BI623" i="2"/>
  <c r="BH623" i="2"/>
  <c r="BG623" i="2"/>
  <c r="BF623" i="2"/>
  <c r="T623" i="2"/>
  <c r="R623" i="2"/>
  <c r="P623" i="2"/>
  <c r="BI621" i="2"/>
  <c r="BH621" i="2"/>
  <c r="BG621" i="2"/>
  <c r="BF621" i="2"/>
  <c r="T621" i="2"/>
  <c r="R621" i="2"/>
  <c r="P621" i="2"/>
  <c r="BI619" i="2"/>
  <c r="BH619" i="2"/>
  <c r="BG619" i="2"/>
  <c r="BF619" i="2"/>
  <c r="T619" i="2"/>
  <c r="R619" i="2"/>
  <c r="P619" i="2"/>
  <c r="BI617" i="2"/>
  <c r="BH617" i="2"/>
  <c r="BG617" i="2"/>
  <c r="BF617" i="2"/>
  <c r="T617" i="2"/>
  <c r="R617" i="2"/>
  <c r="P617" i="2"/>
  <c r="BI615" i="2"/>
  <c r="BH615" i="2"/>
  <c r="BG615" i="2"/>
  <c r="BF615" i="2"/>
  <c r="T615" i="2"/>
  <c r="R615" i="2"/>
  <c r="P615" i="2"/>
  <c r="BI613" i="2"/>
  <c r="BH613" i="2"/>
  <c r="BG613" i="2"/>
  <c r="BF613" i="2"/>
  <c r="T613" i="2"/>
  <c r="R613" i="2"/>
  <c r="P613" i="2"/>
  <c r="BI611" i="2"/>
  <c r="BH611" i="2"/>
  <c r="BG611" i="2"/>
  <c r="BF611" i="2"/>
  <c r="T611" i="2"/>
  <c r="R611" i="2"/>
  <c r="P611" i="2"/>
  <c r="BI608" i="2"/>
  <c r="BH608" i="2"/>
  <c r="BG608" i="2"/>
  <c r="BF608" i="2"/>
  <c r="T608" i="2"/>
  <c r="R608" i="2"/>
  <c r="P608" i="2"/>
  <c r="BI606" i="2"/>
  <c r="BH606" i="2"/>
  <c r="BG606" i="2"/>
  <c r="BF606" i="2"/>
  <c r="T606" i="2"/>
  <c r="R606" i="2"/>
  <c r="P606" i="2"/>
  <c r="BI602" i="2"/>
  <c r="BH602" i="2"/>
  <c r="BG602" i="2"/>
  <c r="BF602" i="2"/>
  <c r="T602" i="2"/>
  <c r="R602" i="2"/>
  <c r="P602" i="2"/>
  <c r="BI600" i="2"/>
  <c r="BH600" i="2"/>
  <c r="BG600" i="2"/>
  <c r="BF600" i="2"/>
  <c r="T600" i="2"/>
  <c r="R600" i="2"/>
  <c r="P600" i="2"/>
  <c r="BI598" i="2"/>
  <c r="BH598" i="2"/>
  <c r="BG598" i="2"/>
  <c r="BF598" i="2"/>
  <c r="T598" i="2"/>
  <c r="R598" i="2"/>
  <c r="P598" i="2"/>
  <c r="BI596" i="2"/>
  <c r="BH596" i="2"/>
  <c r="BG596" i="2"/>
  <c r="BF596" i="2"/>
  <c r="T596" i="2"/>
  <c r="R596" i="2"/>
  <c r="P596" i="2"/>
  <c r="BI592" i="2"/>
  <c r="BH592" i="2"/>
  <c r="BG592" i="2"/>
  <c r="BF592" i="2"/>
  <c r="T592" i="2"/>
  <c r="R592" i="2"/>
  <c r="P592" i="2"/>
  <c r="BI590" i="2"/>
  <c r="BH590" i="2"/>
  <c r="BG590" i="2"/>
  <c r="BF590" i="2"/>
  <c r="T590" i="2"/>
  <c r="R590" i="2"/>
  <c r="P590" i="2"/>
  <c r="BI588" i="2"/>
  <c r="BH588" i="2"/>
  <c r="BG588" i="2"/>
  <c r="BF588" i="2"/>
  <c r="T588" i="2"/>
  <c r="R588" i="2"/>
  <c r="P588" i="2"/>
  <c r="BI587" i="2"/>
  <c r="BH587" i="2"/>
  <c r="BG587" i="2"/>
  <c r="BF587" i="2"/>
  <c r="T587" i="2"/>
  <c r="R587" i="2"/>
  <c r="P587" i="2"/>
  <c r="BI586" i="2"/>
  <c r="BH586" i="2"/>
  <c r="BG586" i="2"/>
  <c r="BF586" i="2"/>
  <c r="T586" i="2"/>
  <c r="R586" i="2"/>
  <c r="P586" i="2"/>
  <c r="BI584" i="2"/>
  <c r="BH584" i="2"/>
  <c r="BG584" i="2"/>
  <c r="BF584" i="2"/>
  <c r="T584" i="2"/>
  <c r="R584" i="2"/>
  <c r="P584" i="2"/>
  <c r="BI582" i="2"/>
  <c r="BH582" i="2"/>
  <c r="BG582" i="2"/>
  <c r="BF582" i="2"/>
  <c r="T582" i="2"/>
  <c r="R582" i="2"/>
  <c r="P582" i="2"/>
  <c r="BI580" i="2"/>
  <c r="BH580" i="2"/>
  <c r="BG580" i="2"/>
  <c r="BF580" i="2"/>
  <c r="T580" i="2"/>
  <c r="R580" i="2"/>
  <c r="P580" i="2"/>
  <c r="BI578" i="2"/>
  <c r="BH578" i="2"/>
  <c r="BG578" i="2"/>
  <c r="BF578" i="2"/>
  <c r="T578" i="2"/>
  <c r="R578" i="2"/>
  <c r="P578" i="2"/>
  <c r="BI576" i="2"/>
  <c r="BH576" i="2"/>
  <c r="BG576" i="2"/>
  <c r="BF576" i="2"/>
  <c r="T576" i="2"/>
  <c r="R576" i="2"/>
  <c r="P576" i="2"/>
  <c r="BI574" i="2"/>
  <c r="BH574" i="2"/>
  <c r="BG574" i="2"/>
  <c r="BF574" i="2"/>
  <c r="T574" i="2"/>
  <c r="R574" i="2"/>
  <c r="P574" i="2"/>
  <c r="BI572" i="2"/>
  <c r="BH572" i="2"/>
  <c r="BG572" i="2"/>
  <c r="BF572" i="2"/>
  <c r="T572" i="2"/>
  <c r="R572" i="2"/>
  <c r="P572" i="2"/>
  <c r="BI570" i="2"/>
  <c r="BH570" i="2"/>
  <c r="BG570" i="2"/>
  <c r="BF570" i="2"/>
  <c r="T570" i="2"/>
  <c r="R570" i="2"/>
  <c r="P570" i="2"/>
  <c r="BI569" i="2"/>
  <c r="BH569" i="2"/>
  <c r="BG569" i="2"/>
  <c r="BF569" i="2"/>
  <c r="T569" i="2"/>
  <c r="R569" i="2"/>
  <c r="P569" i="2"/>
  <c r="BI567" i="2"/>
  <c r="BH567" i="2"/>
  <c r="BG567" i="2"/>
  <c r="BF567" i="2"/>
  <c r="T567" i="2"/>
  <c r="R567" i="2"/>
  <c r="P567" i="2"/>
  <c r="BI566" i="2"/>
  <c r="BH566" i="2"/>
  <c r="BG566" i="2"/>
  <c r="BF566" i="2"/>
  <c r="T566" i="2"/>
  <c r="R566" i="2"/>
  <c r="P566" i="2"/>
  <c r="BI564" i="2"/>
  <c r="BH564" i="2"/>
  <c r="BG564" i="2"/>
  <c r="BF564" i="2"/>
  <c r="T564" i="2"/>
  <c r="R564" i="2"/>
  <c r="P564" i="2"/>
  <c r="BI563" i="2"/>
  <c r="BH563" i="2"/>
  <c r="BG563" i="2"/>
  <c r="BF563" i="2"/>
  <c r="T563" i="2"/>
  <c r="R563" i="2"/>
  <c r="P563" i="2"/>
  <c r="BI561" i="2"/>
  <c r="BH561" i="2"/>
  <c r="BG561" i="2"/>
  <c r="BF561" i="2"/>
  <c r="T561" i="2"/>
  <c r="R561" i="2"/>
  <c r="P561" i="2"/>
  <c r="BI560" i="2"/>
  <c r="BH560" i="2"/>
  <c r="BG560" i="2"/>
  <c r="BF560" i="2"/>
  <c r="T560" i="2"/>
  <c r="R560" i="2"/>
  <c r="P560" i="2"/>
  <c r="BI559" i="2"/>
  <c r="BH559" i="2"/>
  <c r="BG559" i="2"/>
  <c r="BF559" i="2"/>
  <c r="T559" i="2"/>
  <c r="R559" i="2"/>
  <c r="P559" i="2"/>
  <c r="BI558" i="2"/>
  <c r="BH558" i="2"/>
  <c r="BG558" i="2"/>
  <c r="BF558" i="2"/>
  <c r="T558" i="2"/>
  <c r="R558" i="2"/>
  <c r="P558" i="2"/>
  <c r="BI557" i="2"/>
  <c r="BH557" i="2"/>
  <c r="BG557" i="2"/>
  <c r="BF557" i="2"/>
  <c r="T557" i="2"/>
  <c r="R557" i="2"/>
  <c r="P557" i="2"/>
  <c r="BI556" i="2"/>
  <c r="BH556" i="2"/>
  <c r="BG556" i="2"/>
  <c r="BF556" i="2"/>
  <c r="T556" i="2"/>
  <c r="R556" i="2"/>
  <c r="P556" i="2"/>
  <c r="BI555" i="2"/>
  <c r="BH555" i="2"/>
  <c r="BG555" i="2"/>
  <c r="BF555" i="2"/>
  <c r="T555" i="2"/>
  <c r="R555" i="2"/>
  <c r="P555" i="2"/>
  <c r="BI553" i="2"/>
  <c r="BH553" i="2"/>
  <c r="BG553" i="2"/>
  <c r="BF553" i="2"/>
  <c r="T553" i="2"/>
  <c r="R553" i="2"/>
  <c r="P553" i="2"/>
  <c r="BI551" i="2"/>
  <c r="BH551" i="2"/>
  <c r="BG551" i="2"/>
  <c r="BF551" i="2"/>
  <c r="T551" i="2"/>
  <c r="R551" i="2"/>
  <c r="P551" i="2"/>
  <c r="BI549" i="2"/>
  <c r="BH549" i="2"/>
  <c r="BG549" i="2"/>
  <c r="BF549" i="2"/>
  <c r="T549" i="2"/>
  <c r="R549" i="2"/>
  <c r="P549" i="2"/>
  <c r="BI547" i="2"/>
  <c r="BH547" i="2"/>
  <c r="BG547" i="2"/>
  <c r="BF547" i="2"/>
  <c r="T547" i="2"/>
  <c r="R547" i="2"/>
  <c r="P547" i="2"/>
  <c r="BI546" i="2"/>
  <c r="BH546" i="2"/>
  <c r="BG546" i="2"/>
  <c r="BF546" i="2"/>
  <c r="T546" i="2"/>
  <c r="R546" i="2"/>
  <c r="P546" i="2"/>
  <c r="BI545" i="2"/>
  <c r="BH545" i="2"/>
  <c r="BG545" i="2"/>
  <c r="BF545" i="2"/>
  <c r="T545" i="2"/>
  <c r="R545" i="2"/>
  <c r="P545" i="2"/>
  <c r="BI544" i="2"/>
  <c r="BH544" i="2"/>
  <c r="BG544" i="2"/>
  <c r="BF544" i="2"/>
  <c r="T544" i="2"/>
  <c r="R544" i="2"/>
  <c r="P544" i="2"/>
  <c r="BI543" i="2"/>
  <c r="BH543" i="2"/>
  <c r="BG543" i="2"/>
  <c r="BF543" i="2"/>
  <c r="T543" i="2"/>
  <c r="R543" i="2"/>
  <c r="P543" i="2"/>
  <c r="BI541" i="2"/>
  <c r="BH541" i="2"/>
  <c r="BG541" i="2"/>
  <c r="BF541" i="2"/>
  <c r="T541" i="2"/>
  <c r="R541" i="2"/>
  <c r="P541" i="2"/>
  <c r="BI539" i="2"/>
  <c r="BH539" i="2"/>
  <c r="BG539" i="2"/>
  <c r="BF539" i="2"/>
  <c r="T539" i="2"/>
  <c r="R539" i="2"/>
  <c r="P539" i="2"/>
  <c r="BI538" i="2"/>
  <c r="BH538" i="2"/>
  <c r="BG538" i="2"/>
  <c r="BF538" i="2"/>
  <c r="T538" i="2"/>
  <c r="R538" i="2"/>
  <c r="P538" i="2"/>
  <c r="BI536" i="2"/>
  <c r="BH536" i="2"/>
  <c r="BG536" i="2"/>
  <c r="BF536" i="2"/>
  <c r="T536" i="2"/>
  <c r="R536" i="2"/>
  <c r="P536" i="2"/>
  <c r="BI534" i="2"/>
  <c r="BH534" i="2"/>
  <c r="BG534" i="2"/>
  <c r="BF534" i="2"/>
  <c r="T534" i="2"/>
  <c r="R534" i="2"/>
  <c r="P534" i="2"/>
  <c r="BI532" i="2"/>
  <c r="BH532" i="2"/>
  <c r="BG532" i="2"/>
  <c r="BF532" i="2"/>
  <c r="T532" i="2"/>
  <c r="R532" i="2"/>
  <c r="P532" i="2"/>
  <c r="BI530" i="2"/>
  <c r="BH530" i="2"/>
  <c r="BG530" i="2"/>
  <c r="BF530" i="2"/>
  <c r="T530" i="2"/>
  <c r="R530" i="2"/>
  <c r="P530" i="2"/>
  <c r="BI528" i="2"/>
  <c r="BH528" i="2"/>
  <c r="BG528" i="2"/>
  <c r="BF528" i="2"/>
  <c r="T528" i="2"/>
  <c r="R528" i="2"/>
  <c r="P528" i="2"/>
  <c r="BI526" i="2"/>
  <c r="BH526" i="2"/>
  <c r="BG526" i="2"/>
  <c r="BF526" i="2"/>
  <c r="T526" i="2"/>
  <c r="R526" i="2"/>
  <c r="P526" i="2"/>
  <c r="BI525" i="2"/>
  <c r="BH525" i="2"/>
  <c r="BG525" i="2"/>
  <c r="BF525" i="2"/>
  <c r="T525" i="2"/>
  <c r="R525" i="2"/>
  <c r="P525" i="2"/>
  <c r="BI523" i="2"/>
  <c r="BH523" i="2"/>
  <c r="BG523" i="2"/>
  <c r="BF523" i="2"/>
  <c r="T523" i="2"/>
  <c r="R523" i="2"/>
  <c r="P523" i="2"/>
  <c r="BI521" i="2"/>
  <c r="BH521" i="2"/>
  <c r="BG521" i="2"/>
  <c r="BF521" i="2"/>
  <c r="T521" i="2"/>
  <c r="R521" i="2"/>
  <c r="P521" i="2"/>
  <c r="BI519" i="2"/>
  <c r="BH519" i="2"/>
  <c r="BG519" i="2"/>
  <c r="BF519" i="2"/>
  <c r="T519" i="2"/>
  <c r="R519" i="2"/>
  <c r="P519" i="2"/>
  <c r="BI518" i="2"/>
  <c r="BH518" i="2"/>
  <c r="BG518" i="2"/>
  <c r="BF518" i="2"/>
  <c r="T518" i="2"/>
  <c r="R518" i="2"/>
  <c r="P518" i="2"/>
  <c r="BI516" i="2"/>
  <c r="BH516" i="2"/>
  <c r="BG516" i="2"/>
  <c r="BF516" i="2"/>
  <c r="T516" i="2"/>
  <c r="R516" i="2"/>
  <c r="P516" i="2"/>
  <c r="BI514" i="2"/>
  <c r="BH514" i="2"/>
  <c r="BG514" i="2"/>
  <c r="BF514" i="2"/>
  <c r="T514" i="2"/>
  <c r="R514" i="2"/>
  <c r="P514" i="2"/>
  <c r="BI512" i="2"/>
  <c r="BH512" i="2"/>
  <c r="BG512" i="2"/>
  <c r="BF512" i="2"/>
  <c r="T512" i="2"/>
  <c r="R512" i="2"/>
  <c r="P512" i="2"/>
  <c r="BI511" i="2"/>
  <c r="BH511" i="2"/>
  <c r="BG511" i="2"/>
  <c r="BF511" i="2"/>
  <c r="T511" i="2"/>
  <c r="R511" i="2"/>
  <c r="P511" i="2"/>
  <c r="BI509" i="2"/>
  <c r="BH509" i="2"/>
  <c r="BG509" i="2"/>
  <c r="BF509" i="2"/>
  <c r="T509" i="2"/>
  <c r="R509" i="2"/>
  <c r="P509" i="2"/>
  <c r="BI507" i="2"/>
  <c r="BH507" i="2"/>
  <c r="BG507" i="2"/>
  <c r="BF507" i="2"/>
  <c r="T507" i="2"/>
  <c r="R507" i="2"/>
  <c r="P507" i="2"/>
  <c r="BI505" i="2"/>
  <c r="BH505" i="2"/>
  <c r="BG505" i="2"/>
  <c r="BF505" i="2"/>
  <c r="T505" i="2"/>
  <c r="R505" i="2"/>
  <c r="P505" i="2"/>
  <c r="BI503" i="2"/>
  <c r="BH503" i="2"/>
  <c r="BG503" i="2"/>
  <c r="BF503" i="2"/>
  <c r="T503" i="2"/>
  <c r="R503" i="2"/>
  <c r="P503" i="2"/>
  <c r="BI502" i="2"/>
  <c r="BH502" i="2"/>
  <c r="BG502" i="2"/>
  <c r="BF502" i="2"/>
  <c r="T502" i="2"/>
  <c r="R502" i="2"/>
  <c r="P502" i="2"/>
  <c r="BI500" i="2"/>
  <c r="BH500" i="2"/>
  <c r="BG500" i="2"/>
  <c r="BF500" i="2"/>
  <c r="T500" i="2"/>
  <c r="T499" i="2" s="1"/>
  <c r="R500" i="2"/>
  <c r="R499" i="2" s="1"/>
  <c r="P500" i="2"/>
  <c r="P499" i="2"/>
  <c r="BI498" i="2"/>
  <c r="BH498" i="2"/>
  <c r="BG498" i="2"/>
  <c r="BF498" i="2"/>
  <c r="T498" i="2"/>
  <c r="T497" i="2" s="1"/>
  <c r="R498" i="2"/>
  <c r="R497" i="2" s="1"/>
  <c r="P498" i="2"/>
  <c r="P497" i="2" s="1"/>
  <c r="BI496" i="2"/>
  <c r="BH496" i="2"/>
  <c r="BG496" i="2"/>
  <c r="BF496" i="2"/>
  <c r="T496" i="2"/>
  <c r="T495" i="2"/>
  <c r="R496" i="2"/>
  <c r="R495" i="2" s="1"/>
  <c r="P496" i="2"/>
  <c r="P495" i="2"/>
  <c r="BI494" i="2"/>
  <c r="BH494" i="2"/>
  <c r="BG494" i="2"/>
  <c r="BF494" i="2"/>
  <c r="T494" i="2"/>
  <c r="T493" i="2" s="1"/>
  <c r="R494" i="2"/>
  <c r="R493" i="2"/>
  <c r="P494" i="2"/>
  <c r="P493" i="2" s="1"/>
  <c r="BI492" i="2"/>
  <c r="BH492" i="2"/>
  <c r="BG492" i="2"/>
  <c r="BF492" i="2"/>
  <c r="T492" i="2"/>
  <c r="T491" i="2"/>
  <c r="R492" i="2"/>
  <c r="R491" i="2" s="1"/>
  <c r="P492" i="2"/>
  <c r="P491" i="2"/>
  <c r="BI490" i="2"/>
  <c r="BH490" i="2"/>
  <c r="BG490" i="2"/>
  <c r="BF490" i="2"/>
  <c r="T490" i="2"/>
  <c r="T489" i="2" s="1"/>
  <c r="R490" i="2"/>
  <c r="R489" i="2"/>
  <c r="P490" i="2"/>
  <c r="P489" i="2" s="1"/>
  <c r="BI488" i="2"/>
  <c r="BH488" i="2"/>
  <c r="BG488" i="2"/>
  <c r="BF488" i="2"/>
  <c r="T488" i="2"/>
  <c r="T487" i="2"/>
  <c r="R488" i="2"/>
  <c r="R487" i="2" s="1"/>
  <c r="P488" i="2"/>
  <c r="P487" i="2" s="1"/>
  <c r="BI486" i="2"/>
  <c r="BH486" i="2"/>
  <c r="BG486" i="2"/>
  <c r="BF486" i="2"/>
  <c r="T486" i="2"/>
  <c r="T485" i="2" s="1"/>
  <c r="R486" i="2"/>
  <c r="R485" i="2"/>
  <c r="P486" i="2"/>
  <c r="P485" i="2" s="1"/>
  <c r="BI484" i="2"/>
  <c r="BH484" i="2"/>
  <c r="BG484" i="2"/>
  <c r="BF484" i="2"/>
  <c r="T484" i="2"/>
  <c r="R484" i="2"/>
  <c r="P484" i="2"/>
  <c r="BI483" i="2"/>
  <c r="BH483" i="2"/>
  <c r="BG483" i="2"/>
  <c r="BF483" i="2"/>
  <c r="T483" i="2"/>
  <c r="R483" i="2"/>
  <c r="P483" i="2"/>
  <c r="BI481" i="2"/>
  <c r="BH481" i="2"/>
  <c r="BG481" i="2"/>
  <c r="BF481" i="2"/>
  <c r="T481" i="2"/>
  <c r="T480" i="2" s="1"/>
  <c r="R481" i="2"/>
  <c r="R480" i="2"/>
  <c r="P481" i="2"/>
  <c r="P480" i="2" s="1"/>
  <c r="BI479" i="2"/>
  <c r="BH479" i="2"/>
  <c r="BG479" i="2"/>
  <c r="BF479" i="2"/>
  <c r="T479" i="2"/>
  <c r="R479" i="2"/>
  <c r="P479" i="2"/>
  <c r="BI477" i="2"/>
  <c r="BH477" i="2"/>
  <c r="BG477" i="2"/>
  <c r="BF477" i="2"/>
  <c r="T477" i="2"/>
  <c r="R477" i="2"/>
  <c r="P477" i="2"/>
  <c r="BI473" i="2"/>
  <c r="BH473" i="2"/>
  <c r="BG473" i="2"/>
  <c r="BF473" i="2"/>
  <c r="T473" i="2"/>
  <c r="R473" i="2"/>
  <c r="P473" i="2"/>
  <c r="BI471" i="2"/>
  <c r="BH471" i="2"/>
  <c r="BG471" i="2"/>
  <c r="BF471" i="2"/>
  <c r="T471" i="2"/>
  <c r="R471" i="2"/>
  <c r="P471" i="2"/>
  <c r="BI469" i="2"/>
  <c r="BH469" i="2"/>
  <c r="BG469" i="2"/>
  <c r="BF469" i="2"/>
  <c r="T469" i="2"/>
  <c r="R469" i="2"/>
  <c r="P469" i="2"/>
  <c r="BI466" i="2"/>
  <c r="BH466" i="2"/>
  <c r="BG466" i="2"/>
  <c r="BF466" i="2"/>
  <c r="T466" i="2"/>
  <c r="R466" i="2"/>
  <c r="P466" i="2"/>
  <c r="BI463" i="2"/>
  <c r="BH463" i="2"/>
  <c r="BG463" i="2"/>
  <c r="BF463" i="2"/>
  <c r="T463" i="2"/>
  <c r="R463" i="2"/>
  <c r="P463" i="2"/>
  <c r="BI459" i="2"/>
  <c r="BH459" i="2"/>
  <c r="BG459" i="2"/>
  <c r="BF459" i="2"/>
  <c r="T459" i="2"/>
  <c r="R459" i="2"/>
  <c r="P459" i="2"/>
  <c r="BI457" i="2"/>
  <c r="BH457" i="2"/>
  <c r="BG457" i="2"/>
  <c r="BF457" i="2"/>
  <c r="T457" i="2"/>
  <c r="R457" i="2"/>
  <c r="P457" i="2"/>
  <c r="BI455" i="2"/>
  <c r="BH455" i="2"/>
  <c r="BG455" i="2"/>
  <c r="BF455" i="2"/>
  <c r="T455" i="2"/>
  <c r="R455" i="2"/>
  <c r="P455" i="2"/>
  <c r="BI453" i="2"/>
  <c r="BH453" i="2"/>
  <c r="BG453" i="2"/>
  <c r="BF453" i="2"/>
  <c r="T453" i="2"/>
  <c r="R453" i="2"/>
  <c r="P453" i="2"/>
  <c r="BI451" i="2"/>
  <c r="BH451" i="2"/>
  <c r="BG451" i="2"/>
  <c r="BF451" i="2"/>
  <c r="T451" i="2"/>
  <c r="R451" i="2"/>
  <c r="P451" i="2"/>
  <c r="BI449" i="2"/>
  <c r="BH449" i="2"/>
  <c r="BG449" i="2"/>
  <c r="BF449" i="2"/>
  <c r="T449" i="2"/>
  <c r="R449" i="2"/>
  <c r="P449" i="2"/>
  <c r="BI448" i="2"/>
  <c r="BH448" i="2"/>
  <c r="BG448" i="2"/>
  <c r="BF448" i="2"/>
  <c r="T448" i="2"/>
  <c r="R448" i="2"/>
  <c r="P448" i="2"/>
  <c r="BI446" i="2"/>
  <c r="BH446" i="2"/>
  <c r="BG446" i="2"/>
  <c r="BF446" i="2"/>
  <c r="T446" i="2"/>
  <c r="R446" i="2"/>
  <c r="P446" i="2"/>
  <c r="BI444" i="2"/>
  <c r="BH444" i="2"/>
  <c r="BG444" i="2"/>
  <c r="BF444" i="2"/>
  <c r="T444" i="2"/>
  <c r="R444" i="2"/>
  <c r="P444" i="2"/>
  <c r="BI442" i="2"/>
  <c r="BH442" i="2"/>
  <c r="BG442" i="2"/>
  <c r="BF442" i="2"/>
  <c r="T442" i="2"/>
  <c r="R442" i="2"/>
  <c r="P442" i="2"/>
  <c r="BI440" i="2"/>
  <c r="BH440" i="2"/>
  <c r="BG440" i="2"/>
  <c r="BF440" i="2"/>
  <c r="T440" i="2"/>
  <c r="R440" i="2"/>
  <c r="P440" i="2"/>
  <c r="BI438" i="2"/>
  <c r="BH438" i="2"/>
  <c r="BG438" i="2"/>
  <c r="BF438" i="2"/>
  <c r="T438" i="2"/>
  <c r="R438" i="2"/>
  <c r="P438" i="2"/>
  <c r="BI436" i="2"/>
  <c r="BH436" i="2"/>
  <c r="BG436" i="2"/>
  <c r="BF436" i="2"/>
  <c r="T436" i="2"/>
  <c r="R436" i="2"/>
  <c r="P436" i="2"/>
  <c r="BI433" i="2"/>
  <c r="BH433" i="2"/>
  <c r="BG433" i="2"/>
  <c r="BF433" i="2"/>
  <c r="T433" i="2"/>
  <c r="T432" i="2" s="1"/>
  <c r="R433" i="2"/>
  <c r="R432" i="2" s="1"/>
  <c r="P433" i="2"/>
  <c r="P432" i="2"/>
  <c r="BI430" i="2"/>
  <c r="BH430" i="2"/>
  <c r="BG430" i="2"/>
  <c r="BF430" i="2"/>
  <c r="T430" i="2"/>
  <c r="R430" i="2"/>
  <c r="P430" i="2"/>
  <c r="BI428" i="2"/>
  <c r="BH428" i="2"/>
  <c r="BG428" i="2"/>
  <c r="BF428" i="2"/>
  <c r="T428" i="2"/>
  <c r="R428" i="2"/>
  <c r="P428" i="2"/>
  <c r="BI426" i="2"/>
  <c r="BH426" i="2"/>
  <c r="BG426" i="2"/>
  <c r="BF426" i="2"/>
  <c r="T426" i="2"/>
  <c r="R426" i="2"/>
  <c r="P426" i="2"/>
  <c r="BI424" i="2"/>
  <c r="BH424" i="2"/>
  <c r="BG424" i="2"/>
  <c r="BF424" i="2"/>
  <c r="T424" i="2"/>
  <c r="R424" i="2"/>
  <c r="P424" i="2"/>
  <c r="BI422" i="2"/>
  <c r="BH422" i="2"/>
  <c r="BG422" i="2"/>
  <c r="BF422" i="2"/>
  <c r="T422" i="2"/>
  <c r="R422" i="2"/>
  <c r="P422" i="2"/>
  <c r="BI420" i="2"/>
  <c r="BH420" i="2"/>
  <c r="BG420" i="2"/>
  <c r="BF420" i="2"/>
  <c r="T420" i="2"/>
  <c r="R420" i="2"/>
  <c r="P420" i="2"/>
  <c r="BI419" i="2"/>
  <c r="BH419" i="2"/>
  <c r="BG419" i="2"/>
  <c r="BF419" i="2"/>
  <c r="T419" i="2"/>
  <c r="R419" i="2"/>
  <c r="P419" i="2"/>
  <c r="BI417" i="2"/>
  <c r="BH417" i="2"/>
  <c r="BG417" i="2"/>
  <c r="BF417" i="2"/>
  <c r="T417" i="2"/>
  <c r="R417" i="2"/>
  <c r="P417" i="2"/>
  <c r="BI415" i="2"/>
  <c r="BH415" i="2"/>
  <c r="BG415" i="2"/>
  <c r="BF415" i="2"/>
  <c r="T415" i="2"/>
  <c r="R415" i="2"/>
  <c r="P415" i="2"/>
  <c r="BI412" i="2"/>
  <c r="BH412" i="2"/>
  <c r="BG412" i="2"/>
  <c r="BF412" i="2"/>
  <c r="T412" i="2"/>
  <c r="R412" i="2"/>
  <c r="P412" i="2"/>
  <c r="BI411" i="2"/>
  <c r="BH411" i="2"/>
  <c r="BG411" i="2"/>
  <c r="BF411" i="2"/>
  <c r="T411" i="2"/>
  <c r="R411" i="2"/>
  <c r="P411" i="2"/>
  <c r="BI406" i="2"/>
  <c r="BH406" i="2"/>
  <c r="BG406" i="2"/>
  <c r="BF406" i="2"/>
  <c r="T406" i="2"/>
  <c r="R406" i="2"/>
  <c r="P406" i="2"/>
  <c r="BI404" i="2"/>
  <c r="BH404" i="2"/>
  <c r="BG404" i="2"/>
  <c r="BF404" i="2"/>
  <c r="T404" i="2"/>
  <c r="R404" i="2"/>
  <c r="P404" i="2"/>
  <c r="BI402" i="2"/>
  <c r="BH402" i="2"/>
  <c r="BG402" i="2"/>
  <c r="BF402" i="2"/>
  <c r="T402" i="2"/>
  <c r="R402" i="2"/>
  <c r="P402" i="2"/>
  <c r="BI400" i="2"/>
  <c r="BH400" i="2"/>
  <c r="BG400" i="2"/>
  <c r="BF400" i="2"/>
  <c r="T400" i="2"/>
  <c r="R400" i="2"/>
  <c r="P400" i="2"/>
  <c r="BI398" i="2"/>
  <c r="BH398" i="2"/>
  <c r="BG398" i="2"/>
  <c r="BF398" i="2"/>
  <c r="T398" i="2"/>
  <c r="R398" i="2"/>
  <c r="P398" i="2"/>
  <c r="BI396" i="2"/>
  <c r="BH396" i="2"/>
  <c r="BG396" i="2"/>
  <c r="BF396" i="2"/>
  <c r="T396" i="2"/>
  <c r="R396" i="2"/>
  <c r="P396" i="2"/>
  <c r="BI394" i="2"/>
  <c r="BH394" i="2"/>
  <c r="BG394" i="2"/>
  <c r="BF394" i="2"/>
  <c r="T394" i="2"/>
  <c r="R394" i="2"/>
  <c r="P394" i="2"/>
  <c r="BI392" i="2"/>
  <c r="BH392" i="2"/>
  <c r="BG392" i="2"/>
  <c r="BF392" i="2"/>
  <c r="T392" i="2"/>
  <c r="R392" i="2"/>
  <c r="P392" i="2"/>
  <c r="BI390" i="2"/>
  <c r="BH390" i="2"/>
  <c r="BG390" i="2"/>
  <c r="BF390" i="2"/>
  <c r="T390" i="2"/>
  <c r="R390" i="2"/>
  <c r="P390" i="2"/>
  <c r="BI388" i="2"/>
  <c r="BH388" i="2"/>
  <c r="BG388" i="2"/>
  <c r="BF388" i="2"/>
  <c r="T388" i="2"/>
  <c r="R388" i="2"/>
  <c r="P388" i="2"/>
  <c r="BI386" i="2"/>
  <c r="BH386" i="2"/>
  <c r="BG386" i="2"/>
  <c r="BF386" i="2"/>
  <c r="T386" i="2"/>
  <c r="R386" i="2"/>
  <c r="P386" i="2"/>
  <c r="BI384" i="2"/>
  <c r="BH384" i="2"/>
  <c r="BG384" i="2"/>
  <c r="BF384" i="2"/>
  <c r="T384" i="2"/>
  <c r="R384" i="2"/>
  <c r="P384" i="2"/>
  <c r="BI383" i="2"/>
  <c r="BH383" i="2"/>
  <c r="BG383" i="2"/>
  <c r="BF383" i="2"/>
  <c r="T383" i="2"/>
  <c r="R383" i="2"/>
  <c r="P383" i="2"/>
  <c r="BI381" i="2"/>
  <c r="BH381" i="2"/>
  <c r="BG381" i="2"/>
  <c r="BF381" i="2"/>
  <c r="T381" i="2"/>
  <c r="R381" i="2"/>
  <c r="P381" i="2"/>
  <c r="BI379" i="2"/>
  <c r="BH379" i="2"/>
  <c r="BG379" i="2"/>
  <c r="BF379" i="2"/>
  <c r="T379" i="2"/>
  <c r="R379" i="2"/>
  <c r="P379" i="2"/>
  <c r="BI375" i="2"/>
  <c r="BH375" i="2"/>
  <c r="BG375" i="2"/>
  <c r="BF375" i="2"/>
  <c r="T375" i="2"/>
  <c r="R375" i="2"/>
  <c r="P375" i="2"/>
  <c r="BI373" i="2"/>
  <c r="BH373" i="2"/>
  <c r="BG373" i="2"/>
  <c r="BF373" i="2"/>
  <c r="T373" i="2"/>
  <c r="R373" i="2"/>
  <c r="P373" i="2"/>
  <c r="BI371" i="2"/>
  <c r="BH371" i="2"/>
  <c r="BG371" i="2"/>
  <c r="BF371" i="2"/>
  <c r="T371" i="2"/>
  <c r="R371" i="2"/>
  <c r="P371" i="2"/>
  <c r="BI369" i="2"/>
  <c r="BH369" i="2"/>
  <c r="BG369" i="2"/>
  <c r="BF369" i="2"/>
  <c r="T369" i="2"/>
  <c r="R369" i="2"/>
  <c r="P369" i="2"/>
  <c r="BI367" i="2"/>
  <c r="BH367" i="2"/>
  <c r="BG367" i="2"/>
  <c r="BF367" i="2"/>
  <c r="T367" i="2"/>
  <c r="R367" i="2"/>
  <c r="P367" i="2"/>
  <c r="BI365" i="2"/>
  <c r="BH365" i="2"/>
  <c r="BG365" i="2"/>
  <c r="BF365" i="2"/>
  <c r="T365" i="2"/>
  <c r="R365" i="2"/>
  <c r="P365" i="2"/>
  <c r="BI363" i="2"/>
  <c r="BH363" i="2"/>
  <c r="BG363" i="2"/>
  <c r="BF363" i="2"/>
  <c r="T363" i="2"/>
  <c r="R363" i="2"/>
  <c r="P363" i="2"/>
  <c r="BI361" i="2"/>
  <c r="BH361" i="2"/>
  <c r="BG361" i="2"/>
  <c r="BF361" i="2"/>
  <c r="T361" i="2"/>
  <c r="R361" i="2"/>
  <c r="P361" i="2"/>
  <c r="BI359" i="2"/>
  <c r="BH359" i="2"/>
  <c r="BG359" i="2"/>
  <c r="BF359" i="2"/>
  <c r="T359" i="2"/>
  <c r="R359" i="2"/>
  <c r="P359" i="2"/>
  <c r="BI354" i="2"/>
  <c r="BH354" i="2"/>
  <c r="BG354" i="2"/>
  <c r="BF354" i="2"/>
  <c r="T354" i="2"/>
  <c r="R354" i="2"/>
  <c r="P354" i="2"/>
  <c r="BI352" i="2"/>
  <c r="BH352" i="2"/>
  <c r="BG352" i="2"/>
  <c r="BF352" i="2"/>
  <c r="T352" i="2"/>
  <c r="R352" i="2"/>
  <c r="P352" i="2"/>
  <c r="BI350" i="2"/>
  <c r="BH350" i="2"/>
  <c r="BG350" i="2"/>
  <c r="BF350" i="2"/>
  <c r="T350" i="2"/>
  <c r="R350" i="2"/>
  <c r="P350" i="2"/>
  <c r="BI348" i="2"/>
  <c r="BH348" i="2"/>
  <c r="BG348" i="2"/>
  <c r="BF348" i="2"/>
  <c r="T348" i="2"/>
  <c r="R348" i="2"/>
  <c r="P348" i="2"/>
  <c r="BI346" i="2"/>
  <c r="BH346" i="2"/>
  <c r="BG346" i="2"/>
  <c r="BF346" i="2"/>
  <c r="T346" i="2"/>
  <c r="R346" i="2"/>
  <c r="P346" i="2"/>
  <c r="BI344" i="2"/>
  <c r="BH344" i="2"/>
  <c r="BG344" i="2"/>
  <c r="BF344" i="2"/>
  <c r="T344" i="2"/>
  <c r="R344" i="2"/>
  <c r="P344" i="2"/>
  <c r="BI342" i="2"/>
  <c r="BH342" i="2"/>
  <c r="BG342" i="2"/>
  <c r="BF342" i="2"/>
  <c r="T342" i="2"/>
  <c r="R342" i="2"/>
  <c r="P342" i="2"/>
  <c r="BI340" i="2"/>
  <c r="BH340" i="2"/>
  <c r="BG340" i="2"/>
  <c r="BF340" i="2"/>
  <c r="T340" i="2"/>
  <c r="R340" i="2"/>
  <c r="P340" i="2"/>
  <c r="BI336" i="2"/>
  <c r="BH336" i="2"/>
  <c r="BG336" i="2"/>
  <c r="BF336" i="2"/>
  <c r="T336" i="2"/>
  <c r="R336" i="2"/>
  <c r="P336" i="2"/>
  <c r="BI332" i="2"/>
  <c r="BH332" i="2"/>
  <c r="BG332" i="2"/>
  <c r="BF332" i="2"/>
  <c r="T332" i="2"/>
  <c r="R332" i="2"/>
  <c r="P332" i="2"/>
  <c r="BI328" i="2"/>
  <c r="BH328" i="2"/>
  <c r="BG328" i="2"/>
  <c r="BF328" i="2"/>
  <c r="T328" i="2"/>
  <c r="R328" i="2"/>
  <c r="P328" i="2"/>
  <c r="BI326" i="2"/>
  <c r="BH326" i="2"/>
  <c r="BG326" i="2"/>
  <c r="BF326" i="2"/>
  <c r="T326" i="2"/>
  <c r="R326" i="2"/>
  <c r="P326" i="2"/>
  <c r="BI323" i="2"/>
  <c r="BH323" i="2"/>
  <c r="BG323" i="2"/>
  <c r="BF323" i="2"/>
  <c r="T323" i="2"/>
  <c r="R323" i="2"/>
  <c r="P323" i="2"/>
  <c r="BI322" i="2"/>
  <c r="BH322" i="2"/>
  <c r="BG322" i="2"/>
  <c r="BF322" i="2"/>
  <c r="T322" i="2"/>
  <c r="R322" i="2"/>
  <c r="P322" i="2"/>
  <c r="BI319" i="2"/>
  <c r="BH319" i="2"/>
  <c r="BG319" i="2"/>
  <c r="BF319" i="2"/>
  <c r="T319" i="2"/>
  <c r="T318" i="2" s="1"/>
  <c r="R319" i="2"/>
  <c r="R318" i="2" s="1"/>
  <c r="P319" i="2"/>
  <c r="P318" i="2"/>
  <c r="BI317" i="2"/>
  <c r="BH317" i="2"/>
  <c r="BG317" i="2"/>
  <c r="BF317" i="2"/>
  <c r="T317" i="2"/>
  <c r="R317" i="2"/>
  <c r="P317" i="2"/>
  <c r="BI315" i="2"/>
  <c r="BH315" i="2"/>
  <c r="BG315" i="2"/>
  <c r="BF315" i="2"/>
  <c r="T315" i="2"/>
  <c r="R315" i="2"/>
  <c r="P315" i="2"/>
  <c r="BI314" i="2"/>
  <c r="BH314" i="2"/>
  <c r="BG314" i="2"/>
  <c r="BF314" i="2"/>
  <c r="T314" i="2"/>
  <c r="R314" i="2"/>
  <c r="P314" i="2"/>
  <c r="BI312" i="2"/>
  <c r="BH312" i="2"/>
  <c r="BG312" i="2"/>
  <c r="BF312" i="2"/>
  <c r="T312" i="2"/>
  <c r="R312" i="2"/>
  <c r="P312" i="2"/>
  <c r="BI311" i="2"/>
  <c r="BH311" i="2"/>
  <c r="BG311" i="2"/>
  <c r="BF311" i="2"/>
  <c r="T311" i="2"/>
  <c r="R311" i="2"/>
  <c r="P311" i="2"/>
  <c r="BI310" i="2"/>
  <c r="BH310" i="2"/>
  <c r="BG310" i="2"/>
  <c r="BF310" i="2"/>
  <c r="T310" i="2"/>
  <c r="R310" i="2"/>
  <c r="P310" i="2"/>
  <c r="BI309" i="2"/>
  <c r="BH309" i="2"/>
  <c r="BG309" i="2"/>
  <c r="BF309" i="2"/>
  <c r="T309" i="2"/>
  <c r="R309" i="2"/>
  <c r="P309" i="2"/>
  <c r="BI308" i="2"/>
  <c r="BH308" i="2"/>
  <c r="BG308" i="2"/>
  <c r="BF308" i="2"/>
  <c r="T308" i="2"/>
  <c r="R308" i="2"/>
  <c r="P308" i="2"/>
  <c r="BI306" i="2"/>
  <c r="BH306" i="2"/>
  <c r="BG306" i="2"/>
  <c r="BF306" i="2"/>
  <c r="T306" i="2"/>
  <c r="R306" i="2"/>
  <c r="P306" i="2"/>
  <c r="BI305" i="2"/>
  <c r="BH305" i="2"/>
  <c r="BG305" i="2"/>
  <c r="BF305" i="2"/>
  <c r="T305" i="2"/>
  <c r="R305" i="2"/>
  <c r="P305" i="2"/>
  <c r="BI303" i="2"/>
  <c r="BH303" i="2"/>
  <c r="BG303" i="2"/>
  <c r="BF303" i="2"/>
  <c r="T303" i="2"/>
  <c r="R303" i="2"/>
  <c r="P303" i="2"/>
  <c r="BI298" i="2"/>
  <c r="BH298" i="2"/>
  <c r="BG298" i="2"/>
  <c r="BF298" i="2"/>
  <c r="T298" i="2"/>
  <c r="R298" i="2"/>
  <c r="P298" i="2"/>
  <c r="BI294" i="2"/>
  <c r="BH294" i="2"/>
  <c r="BG294" i="2"/>
  <c r="BF294" i="2"/>
  <c r="T294" i="2"/>
  <c r="R294" i="2"/>
  <c r="P294" i="2"/>
  <c r="BI292" i="2"/>
  <c r="BH292" i="2"/>
  <c r="BG292" i="2"/>
  <c r="BF292" i="2"/>
  <c r="T292" i="2"/>
  <c r="R292" i="2"/>
  <c r="P292" i="2"/>
  <c r="BI291" i="2"/>
  <c r="BH291" i="2"/>
  <c r="BG291" i="2"/>
  <c r="BF291" i="2"/>
  <c r="T291" i="2"/>
  <c r="R291" i="2"/>
  <c r="P291" i="2"/>
  <c r="BI290" i="2"/>
  <c r="BH290" i="2"/>
  <c r="BG290" i="2"/>
  <c r="BF290" i="2"/>
  <c r="T290" i="2"/>
  <c r="R290" i="2"/>
  <c r="P290" i="2"/>
  <c r="BI288" i="2"/>
  <c r="BH288" i="2"/>
  <c r="BG288" i="2"/>
  <c r="BF288" i="2"/>
  <c r="T288" i="2"/>
  <c r="R288" i="2"/>
  <c r="P288" i="2"/>
  <c r="BI286" i="2"/>
  <c r="BH286" i="2"/>
  <c r="BG286" i="2"/>
  <c r="BF286" i="2"/>
  <c r="T286" i="2"/>
  <c r="R286" i="2"/>
  <c r="P286" i="2"/>
  <c r="BI282" i="2"/>
  <c r="BH282" i="2"/>
  <c r="BG282" i="2"/>
  <c r="BF282" i="2"/>
  <c r="T282" i="2"/>
  <c r="R282" i="2"/>
  <c r="P282" i="2"/>
  <c r="BI277" i="2"/>
  <c r="BH277" i="2"/>
  <c r="BG277" i="2"/>
  <c r="BF277" i="2"/>
  <c r="T277" i="2"/>
  <c r="R277" i="2"/>
  <c r="P277" i="2"/>
  <c r="BI273" i="2"/>
  <c r="BH273" i="2"/>
  <c r="BG273" i="2"/>
  <c r="BF273" i="2"/>
  <c r="T273" i="2"/>
  <c r="R273" i="2"/>
  <c r="P273" i="2"/>
  <c r="BI271" i="2"/>
  <c r="BH271" i="2"/>
  <c r="BG271" i="2"/>
  <c r="BF271" i="2"/>
  <c r="T271" i="2"/>
  <c r="R271" i="2"/>
  <c r="P271" i="2"/>
  <c r="BI264" i="2"/>
  <c r="BH264" i="2"/>
  <c r="BG264" i="2"/>
  <c r="BF264" i="2"/>
  <c r="T264" i="2"/>
  <c r="R264" i="2"/>
  <c r="P264" i="2"/>
  <c r="BI262" i="2"/>
  <c r="BH262" i="2"/>
  <c r="BG262" i="2"/>
  <c r="BF262" i="2"/>
  <c r="T262" i="2"/>
  <c r="R262" i="2"/>
  <c r="P262" i="2"/>
  <c r="BI260" i="2"/>
  <c r="BH260" i="2"/>
  <c r="BG260" i="2"/>
  <c r="BF260" i="2"/>
  <c r="T260" i="2"/>
  <c r="R260" i="2"/>
  <c r="P260" i="2"/>
  <c r="BI257" i="2"/>
  <c r="BH257" i="2"/>
  <c r="BG257" i="2"/>
  <c r="BF257" i="2"/>
  <c r="T257" i="2"/>
  <c r="R257" i="2"/>
  <c r="P257" i="2"/>
  <c r="BI255" i="2"/>
  <c r="BH255" i="2"/>
  <c r="BG255" i="2"/>
  <c r="BF255" i="2"/>
  <c r="T255" i="2"/>
  <c r="R255" i="2"/>
  <c r="P255" i="2"/>
  <c r="BI254" i="2"/>
  <c r="BH254" i="2"/>
  <c r="BG254" i="2"/>
  <c r="BF254" i="2"/>
  <c r="T254" i="2"/>
  <c r="R254" i="2"/>
  <c r="P254" i="2"/>
  <c r="BI253" i="2"/>
  <c r="BH253" i="2"/>
  <c r="BG253" i="2"/>
  <c r="BF253" i="2"/>
  <c r="T253" i="2"/>
  <c r="R253" i="2"/>
  <c r="P253" i="2"/>
  <c r="BI252" i="2"/>
  <c r="BH252" i="2"/>
  <c r="BG252" i="2"/>
  <c r="BF252" i="2"/>
  <c r="T252" i="2"/>
  <c r="R252" i="2"/>
  <c r="P252" i="2"/>
  <c r="BI249" i="2"/>
  <c r="BH249" i="2"/>
  <c r="BG249" i="2"/>
  <c r="BF249" i="2"/>
  <c r="T249" i="2"/>
  <c r="R249" i="2"/>
  <c r="P249" i="2"/>
  <c r="BI247" i="2"/>
  <c r="BH247" i="2"/>
  <c r="BG247" i="2"/>
  <c r="BF247" i="2"/>
  <c r="T247" i="2"/>
  <c r="R247" i="2"/>
  <c r="P247" i="2"/>
  <c r="BI246" i="2"/>
  <c r="BH246" i="2"/>
  <c r="BG246" i="2"/>
  <c r="BF246" i="2"/>
  <c r="T246" i="2"/>
  <c r="R246" i="2"/>
  <c r="P246" i="2"/>
  <c r="BI245" i="2"/>
  <c r="BH245" i="2"/>
  <c r="BG245" i="2"/>
  <c r="BF245" i="2"/>
  <c r="T245" i="2"/>
  <c r="R245" i="2"/>
  <c r="P245" i="2"/>
  <c r="BI244" i="2"/>
  <c r="BH244" i="2"/>
  <c r="BG244" i="2"/>
  <c r="BF244" i="2"/>
  <c r="T244" i="2"/>
  <c r="R244" i="2"/>
  <c r="P244" i="2"/>
  <c r="BI242" i="2"/>
  <c r="BH242" i="2"/>
  <c r="BG242" i="2"/>
  <c r="BF242" i="2"/>
  <c r="T242" i="2"/>
  <c r="R242" i="2"/>
  <c r="P242" i="2"/>
  <c r="BI240" i="2"/>
  <c r="BH240" i="2"/>
  <c r="BG240" i="2"/>
  <c r="BF240" i="2"/>
  <c r="T240" i="2"/>
  <c r="R240" i="2"/>
  <c r="P240" i="2"/>
  <c r="BI237" i="2"/>
  <c r="BH237" i="2"/>
  <c r="BG237" i="2"/>
  <c r="BF237" i="2"/>
  <c r="T237" i="2"/>
  <c r="R237" i="2"/>
  <c r="P237" i="2"/>
  <c r="BI233" i="2"/>
  <c r="BH233" i="2"/>
  <c r="BG233" i="2"/>
  <c r="BF233" i="2"/>
  <c r="T233" i="2"/>
  <c r="R233" i="2"/>
  <c r="P233" i="2"/>
  <c r="BI231" i="2"/>
  <c r="BH231" i="2"/>
  <c r="BG231" i="2"/>
  <c r="BF231" i="2"/>
  <c r="T231" i="2"/>
  <c r="R231" i="2"/>
  <c r="P231" i="2"/>
  <c r="BI227" i="2"/>
  <c r="BH227" i="2"/>
  <c r="BG227" i="2"/>
  <c r="BF227" i="2"/>
  <c r="T227" i="2"/>
  <c r="R227" i="2"/>
  <c r="P227" i="2"/>
  <c r="BI225" i="2"/>
  <c r="BH225" i="2"/>
  <c r="BG225" i="2"/>
  <c r="BF225" i="2"/>
  <c r="T225" i="2"/>
  <c r="R225" i="2"/>
  <c r="P225" i="2"/>
  <c r="BI223" i="2"/>
  <c r="BH223" i="2"/>
  <c r="BG223" i="2"/>
  <c r="BF223" i="2"/>
  <c r="T223" i="2"/>
  <c r="R223" i="2"/>
  <c r="P223" i="2"/>
  <c r="BI221" i="2"/>
  <c r="BH221" i="2"/>
  <c r="BG221" i="2"/>
  <c r="BF221" i="2"/>
  <c r="T221" i="2"/>
  <c r="R221" i="2"/>
  <c r="P221" i="2"/>
  <c r="BI219" i="2"/>
  <c r="BH219" i="2"/>
  <c r="BG219" i="2"/>
  <c r="BF219" i="2"/>
  <c r="T219" i="2"/>
  <c r="R219" i="2"/>
  <c r="P219" i="2"/>
  <c r="BI217" i="2"/>
  <c r="BH217" i="2"/>
  <c r="BG217" i="2"/>
  <c r="BF217" i="2"/>
  <c r="T217" i="2"/>
  <c r="R217" i="2"/>
  <c r="P217" i="2"/>
  <c r="BI215" i="2"/>
  <c r="BH215" i="2"/>
  <c r="BG215" i="2"/>
  <c r="BF215" i="2"/>
  <c r="T215" i="2"/>
  <c r="R215" i="2"/>
  <c r="P215" i="2"/>
  <c r="BI213" i="2"/>
  <c r="BH213" i="2"/>
  <c r="BG213" i="2"/>
  <c r="BF213" i="2"/>
  <c r="T213" i="2"/>
  <c r="R213" i="2"/>
  <c r="P213" i="2"/>
  <c r="BI208" i="2"/>
  <c r="BH208" i="2"/>
  <c r="BG208" i="2"/>
  <c r="BF208" i="2"/>
  <c r="T208" i="2"/>
  <c r="R208" i="2"/>
  <c r="P208" i="2"/>
  <c r="BI206" i="2"/>
  <c r="BH206" i="2"/>
  <c r="BG206" i="2"/>
  <c r="BF206" i="2"/>
  <c r="T206" i="2"/>
  <c r="R206" i="2"/>
  <c r="P206" i="2"/>
  <c r="BI204" i="2"/>
  <c r="BH204" i="2"/>
  <c r="BG204" i="2"/>
  <c r="BF204" i="2"/>
  <c r="T204" i="2"/>
  <c r="R204" i="2"/>
  <c r="P204" i="2"/>
  <c r="BI202" i="2"/>
  <c r="BH202" i="2"/>
  <c r="BG202" i="2"/>
  <c r="BF202" i="2"/>
  <c r="T202" i="2"/>
  <c r="R202" i="2"/>
  <c r="P202" i="2"/>
  <c r="BI200" i="2"/>
  <c r="BH200" i="2"/>
  <c r="BG200" i="2"/>
  <c r="BF200" i="2"/>
  <c r="T200" i="2"/>
  <c r="R200" i="2"/>
  <c r="P200" i="2"/>
  <c r="BI195" i="2"/>
  <c r="BH195" i="2"/>
  <c r="BG195" i="2"/>
  <c r="BF195" i="2"/>
  <c r="T195" i="2"/>
  <c r="R195" i="2"/>
  <c r="P195" i="2"/>
  <c r="BI192" i="2"/>
  <c r="BH192" i="2"/>
  <c r="BG192" i="2"/>
  <c r="BF192" i="2"/>
  <c r="T192" i="2"/>
  <c r="R192" i="2"/>
  <c r="P192" i="2"/>
  <c r="BI190" i="2"/>
  <c r="BH190" i="2"/>
  <c r="BG190" i="2"/>
  <c r="BF190" i="2"/>
  <c r="T190" i="2"/>
  <c r="R190" i="2"/>
  <c r="P190" i="2"/>
  <c r="BI189" i="2"/>
  <c r="BH189" i="2"/>
  <c r="BG189" i="2"/>
  <c r="BF189" i="2"/>
  <c r="T189" i="2"/>
  <c r="R189" i="2"/>
  <c r="P189" i="2"/>
  <c r="BI187" i="2"/>
  <c r="BH187" i="2"/>
  <c r="BG187" i="2"/>
  <c r="BF187" i="2"/>
  <c r="T187" i="2"/>
  <c r="R187" i="2"/>
  <c r="P187" i="2"/>
  <c r="BI184" i="2"/>
  <c r="BH184" i="2"/>
  <c r="BG184" i="2"/>
  <c r="BF184" i="2"/>
  <c r="T184" i="2"/>
  <c r="R184" i="2"/>
  <c r="P184" i="2"/>
  <c r="BI182" i="2"/>
  <c r="BH182" i="2"/>
  <c r="BG182" i="2"/>
  <c r="BF182" i="2"/>
  <c r="T182" i="2"/>
  <c r="R182" i="2"/>
  <c r="P182" i="2"/>
  <c r="BI181" i="2"/>
  <c r="BH181" i="2"/>
  <c r="BG181" i="2"/>
  <c r="BF181" i="2"/>
  <c r="T181" i="2"/>
  <c r="R181" i="2"/>
  <c r="P181" i="2"/>
  <c r="BI180" i="2"/>
  <c r="BH180" i="2"/>
  <c r="BG180" i="2"/>
  <c r="BF180" i="2"/>
  <c r="T180" i="2"/>
  <c r="R180" i="2"/>
  <c r="P180"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2" i="2"/>
  <c r="BH172" i="2"/>
  <c r="BG172" i="2"/>
  <c r="BF172" i="2"/>
  <c r="T172" i="2"/>
  <c r="R172" i="2"/>
  <c r="P172"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5" i="2"/>
  <c r="BH165" i="2"/>
  <c r="BG165" i="2"/>
  <c r="BF165" i="2"/>
  <c r="T165" i="2"/>
  <c r="R165" i="2"/>
  <c r="P165" i="2"/>
  <c r="J159" i="2"/>
  <c r="J158" i="2"/>
  <c r="F158" i="2"/>
  <c r="F156" i="2"/>
  <c r="E154" i="2"/>
  <c r="J94" i="2"/>
  <c r="J93" i="2"/>
  <c r="F93" i="2"/>
  <c r="F91" i="2"/>
  <c r="E89" i="2"/>
  <c r="J20" i="2"/>
  <c r="E20" i="2"/>
  <c r="F159" i="2" s="1"/>
  <c r="J19" i="2"/>
  <c r="J14" i="2"/>
  <c r="J91" i="2" s="1"/>
  <c r="E7" i="2"/>
  <c r="E85" i="2" s="1"/>
  <c r="L90" i="1"/>
  <c r="AM90" i="1"/>
  <c r="AM89" i="1"/>
  <c r="L89" i="1"/>
  <c r="AM87" i="1"/>
  <c r="L87" i="1"/>
  <c r="L85" i="1"/>
  <c r="L84" i="1"/>
  <c r="J706" i="2"/>
  <c r="BK699" i="2"/>
  <c r="J693" i="2"/>
  <c r="BK682" i="2"/>
  <c r="J676" i="2"/>
  <c r="J652" i="2"/>
  <c r="J630" i="2"/>
  <c r="BK600" i="2"/>
  <c r="BK567" i="2"/>
  <c r="J553" i="2"/>
  <c r="J530" i="2"/>
  <c r="J483" i="2"/>
  <c r="BK428" i="2"/>
  <c r="J404" i="2"/>
  <c r="BK386" i="2"/>
  <c r="J348" i="2"/>
  <c r="BK312" i="2"/>
  <c r="J288" i="2"/>
  <c r="BK237" i="2"/>
  <c r="J190" i="2"/>
  <c r="J169" i="2"/>
  <c r="J613" i="2"/>
  <c r="BK584" i="2"/>
  <c r="J547" i="2"/>
  <c r="BK514" i="2"/>
  <c r="BK502" i="2"/>
  <c r="BK479" i="2"/>
  <c r="BK453" i="2"/>
  <c r="J424" i="2"/>
  <c r="J392" i="2"/>
  <c r="BK369" i="2"/>
  <c r="BK326" i="2"/>
  <c r="J305" i="2"/>
  <c r="BK252" i="2"/>
  <c r="BK231" i="2"/>
  <c r="BK215" i="2"/>
  <c r="BK187" i="2"/>
  <c r="BK717" i="2"/>
  <c r="J584" i="2"/>
  <c r="BK558" i="2"/>
  <c r="J532" i="2"/>
  <c r="J500" i="2"/>
  <c r="BK471" i="2"/>
  <c r="BK438" i="2"/>
  <c r="BK379" i="2"/>
  <c r="J340" i="2"/>
  <c r="J315" i="2"/>
  <c r="J292" i="2"/>
  <c r="BK255" i="2"/>
  <c r="BK242" i="2"/>
  <c r="BK221" i="2"/>
  <c r="BK190" i="2"/>
  <c r="BK165" i="2"/>
  <c r="BK644" i="2"/>
  <c r="BK613" i="2"/>
  <c r="J578" i="2"/>
  <c r="BK556" i="2"/>
  <c r="BK516" i="2"/>
  <c r="BK488" i="2"/>
  <c r="BK469" i="2"/>
  <c r="BK424" i="2"/>
  <c r="BK392" i="2"/>
  <c r="J346" i="2"/>
  <c r="J311" i="2"/>
  <c r="J247" i="2"/>
  <c r="J181" i="2"/>
  <c r="J168" i="2"/>
  <c r="BK653" i="2"/>
  <c r="BK625" i="2"/>
  <c r="J611" i="2"/>
  <c r="J574" i="2"/>
  <c r="J536" i="2"/>
  <c r="BK494" i="2"/>
  <c r="J449" i="2"/>
  <c r="BK412" i="2"/>
  <c r="BK346" i="2"/>
  <c r="J322" i="2"/>
  <c r="J286" i="2"/>
  <c r="J233" i="2"/>
  <c r="BK715" i="2"/>
  <c r="J682" i="2"/>
  <c r="J673" i="2"/>
  <c r="BK662" i="2"/>
  <c r="BK631" i="2"/>
  <c r="J606" i="2"/>
  <c r="J586" i="2"/>
  <c r="J559" i="2"/>
  <c r="J544" i="2"/>
  <c r="BK484" i="2"/>
  <c r="J457" i="2"/>
  <c r="J412" i="2"/>
  <c r="BK371" i="2"/>
  <c r="J314" i="2"/>
  <c r="BK260" i="2"/>
  <c r="J217" i="2"/>
  <c r="BK195" i="2"/>
  <c r="BK706" i="2"/>
  <c r="BK704" i="2"/>
  <c r="J697" i="2"/>
  <c r="BK690" i="2"/>
  <c r="BK678" i="2"/>
  <c r="J635" i="2"/>
  <c r="J625" i="2"/>
  <c r="BK588" i="2"/>
  <c r="J572" i="2"/>
  <c r="BK557" i="2"/>
  <c r="BK519" i="2"/>
  <c r="BK481" i="2"/>
  <c r="J436" i="2"/>
  <c r="J422" i="2"/>
  <c r="BK400" i="2"/>
  <c r="J384" i="2"/>
  <c r="BK340" i="2"/>
  <c r="BK315" i="2"/>
  <c r="BK273" i="2"/>
  <c r="J208" i="2"/>
  <c r="J177" i="2"/>
  <c r="J664" i="2"/>
  <c r="BK635" i="2"/>
  <c r="BK566" i="2"/>
  <c r="J526" i="2"/>
  <c r="BK512" i="2"/>
  <c r="BK498" i="2"/>
  <c r="BK457" i="2"/>
  <c r="J419" i="2"/>
  <c r="BK396" i="2"/>
  <c r="BK375" i="2"/>
  <c r="BK328" i="2"/>
  <c r="BK317" i="2"/>
  <c r="J282" i="2"/>
  <c r="BK246" i="2"/>
  <c r="BK223" i="2"/>
  <c r="BK181" i="2"/>
  <c r="BK167" i="2"/>
  <c r="J710" i="2"/>
  <c r="J561" i="2"/>
  <c r="BK545" i="2"/>
  <c r="J523" i="2"/>
  <c r="J481" i="2"/>
  <c r="J448" i="2"/>
  <c r="J415" i="2"/>
  <c r="BK365" i="2"/>
  <c r="BK319" i="2"/>
  <c r="J290" i="2"/>
  <c r="BK254" i="2"/>
  <c r="J227" i="2"/>
  <c r="J195" i="2"/>
  <c r="J658" i="2"/>
  <c r="J631" i="2"/>
  <c r="J602" i="2"/>
  <c r="BK576" i="2"/>
  <c r="BK534" i="2"/>
  <c r="J498" i="2"/>
  <c r="BK448" i="2"/>
  <c r="BK411" i="2"/>
  <c r="J379" i="2"/>
  <c r="J344" i="2"/>
  <c r="BK292" i="2"/>
  <c r="BK184" i="2"/>
  <c r="BK169" i="2"/>
  <c r="J668" i="2"/>
  <c r="J650" i="2"/>
  <c r="J619" i="2"/>
  <c r="J596" i="2"/>
  <c r="J569" i="2"/>
  <c r="BK538" i="2"/>
  <c r="J514" i="2"/>
  <c r="J484" i="2"/>
  <c r="J459" i="2"/>
  <c r="BK384" i="2"/>
  <c r="BK342" i="2"/>
  <c r="BK290" i="2"/>
  <c r="BK253" i="2"/>
  <c r="J184" i="2"/>
  <c r="J707" i="2"/>
  <c r="J678" i="2"/>
  <c r="J671" i="2"/>
  <c r="J633" i="2"/>
  <c r="BK598" i="2"/>
  <c r="J580" i="2"/>
  <c r="J556" i="2"/>
  <c r="J543" i="2"/>
  <c r="BK525" i="2"/>
  <c r="J490" i="2"/>
  <c r="BK451" i="2"/>
  <c r="J386" i="2"/>
  <c r="J361" i="2"/>
  <c r="J273" i="2"/>
  <c r="BK244" i="2"/>
  <c r="BK204" i="2"/>
  <c r="J204" i="2"/>
  <c r="BK619" i="2"/>
  <c r="J576" i="2"/>
  <c r="BK541" i="2"/>
  <c r="J509" i="2"/>
  <c r="J463" i="2"/>
  <c r="BK442" i="2"/>
  <c r="BK402" i="2"/>
  <c r="BK383" i="2"/>
  <c r="J342" i="2"/>
  <c r="J309" i="2"/>
  <c r="J244" i="2"/>
  <c r="BK217" i="2"/>
  <c r="BK180" i="2"/>
  <c r="BK710" i="2"/>
  <c r="BK560" i="2"/>
  <c r="BK536" i="2"/>
  <c r="BK492" i="2"/>
  <c r="BK446" i="2"/>
  <c r="BK419" i="2"/>
  <c r="BK344" i="2"/>
  <c r="BK309" i="2"/>
  <c r="J277" i="2"/>
  <c r="J245" i="2"/>
  <c r="J225" i="2"/>
  <c r="BK208" i="2"/>
  <c r="J170" i="2"/>
  <c r="J646" i="2"/>
  <c r="J629" i="2"/>
  <c r="BK611" i="2"/>
  <c r="BK580" i="2"/>
  <c r="J558" i="2"/>
  <c r="J545" i="2"/>
  <c r="BK511" i="2"/>
  <c r="BK483" i="2"/>
  <c r="BK430" i="2"/>
  <c r="J402" i="2"/>
  <c r="BK359" i="2"/>
  <c r="J312" i="2"/>
  <c r="J249" i="2"/>
  <c r="BK182" i="2"/>
  <c r="BK671" i="2"/>
  <c r="BK646" i="2"/>
  <c r="J608" i="2"/>
  <c r="BK578" i="2"/>
  <c r="J555" i="2"/>
  <c r="BK532" i="2"/>
  <c r="BK500" i="2"/>
  <c r="BK463" i="2"/>
  <c r="J433" i="2"/>
  <c r="J365" i="2"/>
  <c r="BK305" i="2"/>
  <c r="BK262" i="2"/>
  <c r="BK192" i="2"/>
  <c r="BK707" i="2"/>
  <c r="J679" i="2"/>
  <c r="BK668" i="2"/>
  <c r="J648" i="2"/>
  <c r="BK621" i="2"/>
  <c r="BK587" i="2"/>
  <c r="J563" i="2"/>
  <c r="BK547" i="2"/>
  <c r="BK526" i="2"/>
  <c r="BK505" i="2"/>
  <c r="J488" i="2"/>
  <c r="BK459" i="2"/>
  <c r="BK422" i="2"/>
  <c r="BK381" i="2"/>
  <c r="BK363" i="2"/>
  <c r="J310" i="2"/>
  <c r="J262" i="2"/>
  <c r="BK247" i="2"/>
  <c r="J215" i="2"/>
  <c r="BK712" i="2"/>
  <c r="J699" i="2"/>
  <c r="J695" i="2"/>
  <c r="J690" i="2"/>
  <c r="BK673" i="2"/>
  <c r="BK658" i="2"/>
  <c r="BK633" i="2"/>
  <c r="BK608" i="2"/>
  <c r="BK586" i="2"/>
  <c r="J570" i="2"/>
  <c r="BK555" i="2"/>
  <c r="J494" i="2"/>
  <c r="J466" i="2"/>
  <c r="BK426" i="2"/>
  <c r="BK394" i="2"/>
  <c r="BK361" i="2"/>
  <c r="J317" i="2"/>
  <c r="J291" i="2"/>
  <c r="J242" i="2"/>
  <c r="BK200" i="2"/>
  <c r="J175" i="2"/>
  <c r="J653" i="2"/>
  <c r="BK630" i="2"/>
  <c r="BK606" i="2"/>
  <c r="BK551" i="2"/>
  <c r="BK521" i="2"/>
  <c r="J505" i="2"/>
  <c r="BK477" i="2"/>
  <c r="BK449" i="2"/>
  <c r="J406" i="2"/>
  <c r="BK390" i="2"/>
  <c r="J359" i="2"/>
  <c r="BK294" i="2"/>
  <c r="J260" i="2"/>
  <c r="BK227" i="2"/>
  <c r="J213" i="2"/>
  <c r="J172" i="2"/>
  <c r="J567" i="2"/>
  <c r="J541" i="2"/>
  <c r="BK528" i="2"/>
  <c r="BK503" i="2"/>
  <c r="J440" i="2"/>
  <c r="J381" i="2"/>
  <c r="J363" i="2"/>
  <c r="BK310" i="2"/>
  <c r="BK286" i="2"/>
  <c r="J252" i="2"/>
  <c r="BK213" i="2"/>
  <c r="BK173" i="2"/>
  <c r="BK664" i="2"/>
  <c r="BK628" i="2"/>
  <c r="BK592" i="2"/>
  <c r="BK561" i="2"/>
  <c r="J528" i="2"/>
  <c r="BK490" i="2"/>
  <c r="J453" i="2"/>
  <c r="BK436" i="2"/>
  <c r="J398" i="2"/>
  <c r="J352" i="2"/>
  <c r="J319" i="2"/>
  <c r="BK288" i="2"/>
  <c r="BK245" i="2"/>
  <c r="BK172" i="2"/>
  <c r="BK669" i="2"/>
  <c r="BK652" i="2"/>
  <c r="J621" i="2"/>
  <c r="BK590" i="2"/>
  <c r="J560" i="2"/>
  <c r="BK544" i="2"/>
  <c r="BK518" i="2"/>
  <c r="BK486" i="2"/>
  <c r="J446" i="2"/>
  <c r="BK415" i="2"/>
  <c r="BK350" i="2"/>
  <c r="BK323" i="2"/>
  <c r="J255" i="2"/>
  <c r="J240" i="2"/>
  <c r="J165" i="2"/>
  <c r="BK691" i="2"/>
  <c r="J674" i="2"/>
  <c r="J669" i="2"/>
  <c r="BK641" i="2"/>
  <c r="BK617" i="2"/>
  <c r="J590" i="2"/>
  <c r="J551" i="2"/>
  <c r="J538" i="2"/>
  <c r="J507" i="2"/>
  <c r="J492" i="2"/>
  <c r="BK466" i="2"/>
  <c r="J420" i="2"/>
  <c r="J375" i="2"/>
  <c r="J332" i="2"/>
  <c r="J308" i="2"/>
  <c r="J257" i="2"/>
  <c r="J237" i="2"/>
  <c r="J206" i="2"/>
  <c r="BK177" i="2"/>
  <c r="BK713" i="2"/>
  <c r="J704" i="2"/>
  <c r="BK695" i="2"/>
  <c r="J691" i="2"/>
  <c r="BK679" i="2"/>
  <c r="J662" i="2"/>
  <c r="BK648" i="2"/>
  <c r="J615" i="2"/>
  <c r="J582" i="2"/>
  <c r="BK569" i="2"/>
  <c r="J539" i="2"/>
  <c r="BK473" i="2"/>
  <c r="J430" i="2"/>
  <c r="BK420" i="2"/>
  <c r="BK398" i="2"/>
  <c r="J371" i="2"/>
  <c r="BK332" i="2"/>
  <c r="J298" i="2"/>
  <c r="BK271" i="2"/>
  <c r="BK233" i="2"/>
  <c r="J189" i="2"/>
  <c r="BK667" i="2"/>
  <c r="BK637" i="2"/>
  <c r="BK615" i="2"/>
  <c r="J587" i="2"/>
  <c r="J516" i="2"/>
  <c r="J503" i="2"/>
  <c r="J455" i="2"/>
  <c r="J417" i="2"/>
  <c r="BK388" i="2"/>
  <c r="BK352" i="2"/>
  <c r="BK322" i="2"/>
  <c r="BK303" i="2"/>
  <c r="J271" i="2"/>
  <c r="BK240" i="2"/>
  <c r="J202" i="2"/>
  <c r="BK168" i="2"/>
  <c r="J712" i="2"/>
  <c r="BK570" i="2"/>
  <c r="BK546" i="2"/>
  <c r="BK530" i="2"/>
  <c r="BK509" i="2"/>
  <c r="J451" i="2"/>
  <c r="J394" i="2"/>
  <c r="BK367" i="2"/>
  <c r="J328" i="2"/>
  <c r="BK308" i="2"/>
  <c r="BK264" i="2"/>
  <c r="J231" i="2"/>
  <c r="J219" i="2"/>
  <c r="J180" i="2"/>
  <c r="J637" i="2"/>
  <c r="BK627" i="2"/>
  <c r="BK559" i="2"/>
  <c r="J546" i="2"/>
  <c r="J496" i="2"/>
  <c r="BK440" i="2"/>
  <c r="BK406" i="2"/>
  <c r="BK348" i="2"/>
  <c r="BK314" i="2"/>
  <c r="BK257" i="2"/>
  <c r="J200" i="2"/>
  <c r="J179" i="2"/>
  <c r="J167" i="2"/>
  <c r="J665" i="2"/>
  <c r="J643" i="2"/>
  <c r="BK602" i="2"/>
  <c r="J566" i="2"/>
  <c r="BK553" i="2"/>
  <c r="J525" i="2"/>
  <c r="J479" i="2"/>
  <c r="J428" i="2"/>
  <c r="BK354" i="2"/>
  <c r="J326" i="2"/>
  <c r="BK291" i="2"/>
  <c r="BK249" i="2"/>
  <c r="J182" i="2"/>
  <c r="BK676" i="2"/>
  <c r="J672" i="2"/>
  <c r="BK650" i="2"/>
  <c r="BK629" i="2"/>
  <c r="BK596" i="2"/>
  <c r="J564" i="2"/>
  <c r="J534" i="2"/>
  <c r="BK496" i="2"/>
  <c r="J473" i="2"/>
  <c r="J444" i="2"/>
  <c r="J390" i="2"/>
  <c r="J367" i="2"/>
  <c r="BK311" i="2"/>
  <c r="J254" i="2"/>
  <c r="BK219" i="2"/>
  <c r="J187" i="2"/>
  <c r="J715" i="2"/>
  <c r="BK697" i="2"/>
  <c r="BK693" i="2"/>
  <c r="J680" i="2"/>
  <c r="BK672" i="2"/>
  <c r="BK657" i="2"/>
  <c r="J623" i="2"/>
  <c r="J600" i="2"/>
  <c r="BK574" i="2"/>
  <c r="BK563" i="2"/>
  <c r="BK543" i="2"/>
  <c r="J512" i="2"/>
  <c r="J471" i="2"/>
  <c r="BK433" i="2"/>
  <c r="BK417" i="2"/>
  <c r="J373" i="2"/>
  <c r="J336" i="2"/>
  <c r="J294" i="2"/>
  <c r="J264" i="2"/>
  <c r="J221" i="2"/>
  <c r="BK179" i="2"/>
  <c r="J641" i="2"/>
  <c r="J628" i="2"/>
  <c r="J598" i="2"/>
  <c r="J549" i="2"/>
  <c r="J519" i="2"/>
  <c r="BK507" i="2"/>
  <c r="J469" i="2"/>
  <c r="J426" i="2"/>
  <c r="J400" i="2"/>
  <c r="J388" i="2"/>
  <c r="J350" i="2"/>
  <c r="BK306" i="2"/>
  <c r="BK277" i="2"/>
  <c r="BK225" i="2"/>
  <c r="BK206" i="2"/>
  <c r="J717" i="2"/>
  <c r="BK572" i="2"/>
  <c r="BK539" i="2"/>
  <c r="J518" i="2"/>
  <c r="BK455" i="2"/>
  <c r="J396" i="2"/>
  <c r="J369" i="2"/>
  <c r="J303" i="2"/>
  <c r="J253" i="2"/>
  <c r="J223" i="2"/>
  <c r="BK175" i="2"/>
  <c r="BK665" i="2"/>
  <c r="BK643" i="2"/>
  <c r="J617" i="2"/>
  <c r="J588" i="2"/>
  <c r="BK564" i="2"/>
  <c r="J521" i="2"/>
  <c r="J502" i="2"/>
  <c r="J486" i="2"/>
  <c r="BK444" i="2"/>
  <c r="BK404" i="2"/>
  <c r="J354" i="2"/>
  <c r="J306" i="2"/>
  <c r="BK189" i="2"/>
  <c r="J173" i="2"/>
  <c r="AS95" i="1"/>
  <c r="J657" i="2"/>
  <c r="BK623" i="2"/>
  <c r="BK582" i="2"/>
  <c r="J557" i="2"/>
  <c r="J511" i="2"/>
  <c r="J442" i="2"/>
  <c r="J383" i="2"/>
  <c r="BK336" i="2"/>
  <c r="BK282" i="2"/>
  <c r="BK202" i="2"/>
  <c r="J713" i="2"/>
  <c r="BK680" i="2"/>
  <c r="BK674" i="2"/>
  <c r="J667" i="2"/>
  <c r="J644" i="2"/>
  <c r="J627" i="2"/>
  <c r="J592" i="2"/>
  <c r="BK549" i="2"/>
  <c r="BK523" i="2"/>
  <c r="J477" i="2"/>
  <c r="J438" i="2"/>
  <c r="J411" i="2"/>
  <c r="BK373" i="2"/>
  <c r="J323" i="2"/>
  <c r="BK298" i="2"/>
  <c r="J246" i="2"/>
  <c r="J192" i="2"/>
  <c r="BK170" i="2"/>
  <c r="T164" i="2" l="1"/>
  <c r="P212" i="2"/>
  <c r="R239" i="2"/>
  <c r="BK251" i="2"/>
  <c r="J251" i="2" s="1"/>
  <c r="J104" i="2" s="1"/>
  <c r="P251" i="2"/>
  <c r="T251" i="2"/>
  <c r="BK321" i="2"/>
  <c r="J321" i="2" s="1"/>
  <c r="J107" i="2" s="1"/>
  <c r="BK414" i="2"/>
  <c r="J414" i="2" s="1"/>
  <c r="J108" i="2" s="1"/>
  <c r="BK435" i="2"/>
  <c r="J435" i="2" s="1"/>
  <c r="J111" i="2" s="1"/>
  <c r="T508" i="2"/>
  <c r="T533" i="2"/>
  <c r="BK562" i="2"/>
  <c r="J562" i="2" s="1"/>
  <c r="J127" i="2" s="1"/>
  <c r="P589" i="2"/>
  <c r="R614" i="2"/>
  <c r="T632" i="2"/>
  <c r="T645" i="2"/>
  <c r="R670" i="2"/>
  <c r="BK681" i="2"/>
  <c r="J681" i="2" s="1"/>
  <c r="J135" i="2" s="1"/>
  <c r="BK711" i="2"/>
  <c r="J711" i="2" s="1"/>
  <c r="J138" i="2" s="1"/>
  <c r="R164" i="2"/>
  <c r="BK212" i="2"/>
  <c r="J212" i="2"/>
  <c r="J102" i="2" s="1"/>
  <c r="P239" i="2"/>
  <c r="R259" i="2"/>
  <c r="P321" i="2"/>
  <c r="T414" i="2"/>
  <c r="T435" i="2"/>
  <c r="P454" i="2"/>
  <c r="P482" i="2"/>
  <c r="P508" i="2"/>
  <c r="R533" i="2"/>
  <c r="R540" i="2"/>
  <c r="T562" i="2"/>
  <c r="P614" i="2"/>
  <c r="R632" i="2"/>
  <c r="R645" i="2"/>
  <c r="T649" i="2"/>
  <c r="BK675" i="2"/>
  <c r="J675" i="2" s="1"/>
  <c r="J134" i="2" s="1"/>
  <c r="P681" i="2"/>
  <c r="T711" i="2"/>
  <c r="T708" i="2" s="1"/>
  <c r="P164" i="2"/>
  <c r="R199" i="2"/>
  <c r="T212" i="2"/>
  <c r="P259" i="2"/>
  <c r="T321" i="2"/>
  <c r="P435" i="2"/>
  <c r="BK454" i="2"/>
  <c r="J454" i="2"/>
  <c r="J112" i="2"/>
  <c r="BK482" i="2"/>
  <c r="J482" i="2"/>
  <c r="J114" i="2" s="1"/>
  <c r="BK501" i="2"/>
  <c r="J501" i="2" s="1"/>
  <c r="J123" i="2" s="1"/>
  <c r="BK508" i="2"/>
  <c r="J508" i="2" s="1"/>
  <c r="J124" i="2" s="1"/>
  <c r="BK533" i="2"/>
  <c r="J533" i="2" s="1"/>
  <c r="J125" i="2" s="1"/>
  <c r="T540" i="2"/>
  <c r="BK589" i="2"/>
  <c r="J589" i="2" s="1"/>
  <c r="J128" i="2" s="1"/>
  <c r="BK614" i="2"/>
  <c r="J614" i="2"/>
  <c r="J129" i="2" s="1"/>
  <c r="BK632" i="2"/>
  <c r="J632" i="2" s="1"/>
  <c r="J130" i="2" s="1"/>
  <c r="BK645" i="2"/>
  <c r="J645" i="2"/>
  <c r="J131" i="2" s="1"/>
  <c r="R649" i="2"/>
  <c r="T670" i="2"/>
  <c r="P675" i="2"/>
  <c r="R675" i="2"/>
  <c r="T675" i="2"/>
  <c r="R711" i="2"/>
  <c r="R708" i="2" s="1"/>
  <c r="BK164" i="2"/>
  <c r="J164" i="2"/>
  <c r="J100" i="2" s="1"/>
  <c r="P199" i="2"/>
  <c r="R212" i="2"/>
  <c r="BK259" i="2"/>
  <c r="J259" i="2" s="1"/>
  <c r="J105" i="2" s="1"/>
  <c r="R321" i="2"/>
  <c r="R414" i="2"/>
  <c r="R435" i="2"/>
  <c r="R454" i="2"/>
  <c r="R482" i="2"/>
  <c r="P501" i="2"/>
  <c r="R501" i="2"/>
  <c r="T501" i="2"/>
  <c r="P533" i="2"/>
  <c r="P540" i="2"/>
  <c r="R562" i="2"/>
  <c r="R589" i="2"/>
  <c r="T614" i="2"/>
  <c r="P645" i="2"/>
  <c r="P649" i="2"/>
  <c r="P670" i="2"/>
  <c r="R681" i="2"/>
  <c r="P711" i="2"/>
  <c r="P708" i="2" s="1"/>
  <c r="BK199" i="2"/>
  <c r="J199" i="2" s="1"/>
  <c r="J101" i="2" s="1"/>
  <c r="T199" i="2"/>
  <c r="BK239" i="2"/>
  <c r="J239" i="2" s="1"/>
  <c r="J103" i="2" s="1"/>
  <c r="T239" i="2"/>
  <c r="R251" i="2"/>
  <c r="T259" i="2"/>
  <c r="P414" i="2"/>
  <c r="T454" i="2"/>
  <c r="T482" i="2"/>
  <c r="R508" i="2"/>
  <c r="BK540" i="2"/>
  <c r="J540" i="2" s="1"/>
  <c r="J126" i="2" s="1"/>
  <c r="P562" i="2"/>
  <c r="T589" i="2"/>
  <c r="P632" i="2"/>
  <c r="BK649" i="2"/>
  <c r="J649" i="2" s="1"/>
  <c r="J132" i="2" s="1"/>
  <c r="BK670" i="2"/>
  <c r="J670" i="2" s="1"/>
  <c r="J133" i="2" s="1"/>
  <c r="T681" i="2"/>
  <c r="BK480" i="2"/>
  <c r="J480" i="2" s="1"/>
  <c r="J113" i="2" s="1"/>
  <c r="BK485" i="2"/>
  <c r="J485" i="2" s="1"/>
  <c r="J115" i="2" s="1"/>
  <c r="BK493" i="2"/>
  <c r="J493" i="2"/>
  <c r="J119" i="2" s="1"/>
  <c r="BK497" i="2"/>
  <c r="J497" i="2" s="1"/>
  <c r="J121" i="2" s="1"/>
  <c r="BK489" i="2"/>
  <c r="J489" i="2"/>
  <c r="J117" i="2" s="1"/>
  <c r="BK491" i="2"/>
  <c r="J491" i="2" s="1"/>
  <c r="J118" i="2" s="1"/>
  <c r="BK499" i="2"/>
  <c r="J499" i="2"/>
  <c r="J122" i="2" s="1"/>
  <c r="BK714" i="2"/>
  <c r="J714" i="2" s="1"/>
  <c r="J139" i="2" s="1"/>
  <c r="BK432" i="2"/>
  <c r="J432" i="2" s="1"/>
  <c r="J109" i="2" s="1"/>
  <c r="BK487" i="2"/>
  <c r="J487" i="2" s="1"/>
  <c r="J116" i="2" s="1"/>
  <c r="BK495" i="2"/>
  <c r="J495" i="2"/>
  <c r="J120" i="2" s="1"/>
  <c r="BK318" i="2"/>
  <c r="J318" i="2" s="1"/>
  <c r="J106" i="2" s="1"/>
  <c r="BK709" i="2"/>
  <c r="J709" i="2"/>
  <c r="J137" i="2" s="1"/>
  <c r="BK716" i="2"/>
  <c r="J716" i="2" s="1"/>
  <c r="J140" i="2" s="1"/>
  <c r="BE165" i="2"/>
  <c r="BE167" i="2"/>
  <c r="BE168" i="2"/>
  <c r="BE175" i="2"/>
  <c r="BE182" i="2"/>
  <c r="BE184" i="2"/>
  <c r="BE189" i="2"/>
  <c r="BE190" i="2"/>
  <c r="BE213" i="2"/>
  <c r="BE231" i="2"/>
  <c r="BE242" i="2"/>
  <c r="BE306" i="2"/>
  <c r="BE309" i="2"/>
  <c r="BE317" i="2"/>
  <c r="BE365" i="2"/>
  <c r="BE369" i="2"/>
  <c r="BE379" i="2"/>
  <c r="BE398" i="2"/>
  <c r="BE400" i="2"/>
  <c r="BE415" i="2"/>
  <c r="BE417" i="2"/>
  <c r="BE433" i="2"/>
  <c r="BE449" i="2"/>
  <c r="BE453" i="2"/>
  <c r="BE463" i="2"/>
  <c r="BE483" i="2"/>
  <c r="BE486" i="2"/>
  <c r="BE503" i="2"/>
  <c r="BE509" i="2"/>
  <c r="BE521" i="2"/>
  <c r="BE536" i="2"/>
  <c r="BE539" i="2"/>
  <c r="BE553" i="2"/>
  <c r="BE555" i="2"/>
  <c r="BE558" i="2"/>
  <c r="BE560" i="2"/>
  <c r="BE566" i="2"/>
  <c r="BE574" i="2"/>
  <c r="BE578" i="2"/>
  <c r="BE582" i="2"/>
  <c r="BE588" i="2"/>
  <c r="BE611" i="2"/>
  <c r="BE623" i="2"/>
  <c r="BE637" i="2"/>
  <c r="BE643" i="2"/>
  <c r="BE653" i="2"/>
  <c r="BE664" i="2"/>
  <c r="BE671" i="2"/>
  <c r="BE672" i="2"/>
  <c r="BE674" i="2"/>
  <c r="BE680" i="2"/>
  <c r="BE682" i="2"/>
  <c r="BE690" i="2"/>
  <c r="BE715" i="2"/>
  <c r="E150" i="2"/>
  <c r="BE170" i="2"/>
  <c r="BE179" i="2"/>
  <c r="BE181" i="2"/>
  <c r="BE204" i="2"/>
  <c r="BE221" i="2"/>
  <c r="BE237" i="2"/>
  <c r="BE246" i="2"/>
  <c r="BE247" i="2"/>
  <c r="BE252" i="2"/>
  <c r="BE254" i="2"/>
  <c r="BE277" i="2"/>
  <c r="BE288" i="2"/>
  <c r="BE298" i="2"/>
  <c r="BE303" i="2"/>
  <c r="BE319" i="2"/>
  <c r="BE332" i="2"/>
  <c r="BE340" i="2"/>
  <c r="BE348" i="2"/>
  <c r="BE396" i="2"/>
  <c r="BE404" i="2"/>
  <c r="BE406" i="2"/>
  <c r="BE411" i="2"/>
  <c r="BE419" i="2"/>
  <c r="BE426" i="2"/>
  <c r="BE440" i="2"/>
  <c r="BE448" i="2"/>
  <c r="BE451" i="2"/>
  <c r="BE488" i="2"/>
  <c r="BE492" i="2"/>
  <c r="BE523" i="2"/>
  <c r="BE530" i="2"/>
  <c r="BE541" i="2"/>
  <c r="BE543" i="2"/>
  <c r="BE556" i="2"/>
  <c r="BE567" i="2"/>
  <c r="BE576" i="2"/>
  <c r="BE587" i="2"/>
  <c r="BE628" i="2"/>
  <c r="BE641" i="2"/>
  <c r="BE644" i="2"/>
  <c r="BE665" i="2"/>
  <c r="BE667" i="2"/>
  <c r="F94" i="2"/>
  <c r="BE180" i="2"/>
  <c r="BE187" i="2"/>
  <c r="BE195" i="2"/>
  <c r="BE208" i="2"/>
  <c r="BE244" i="2"/>
  <c r="BE286" i="2"/>
  <c r="BE291" i="2"/>
  <c r="BE294" i="2"/>
  <c r="BE305" i="2"/>
  <c r="BE315" i="2"/>
  <c r="BE350" i="2"/>
  <c r="BE367" i="2"/>
  <c r="BE390" i="2"/>
  <c r="BE422" i="2"/>
  <c r="BE500" i="2"/>
  <c r="BE512" i="2"/>
  <c r="BE514" i="2"/>
  <c r="BE519" i="2"/>
  <c r="BE563" i="2"/>
  <c r="BE590" i="2"/>
  <c r="BE596" i="2"/>
  <c r="BE606" i="2"/>
  <c r="BE615" i="2"/>
  <c r="BE630" i="2"/>
  <c r="BE633" i="2"/>
  <c r="BE635" i="2"/>
  <c r="BE662" i="2"/>
  <c r="BE669" i="2"/>
  <c r="J156" i="2"/>
  <c r="BE169" i="2"/>
  <c r="BE172" i="2"/>
  <c r="BE177" i="2"/>
  <c r="BE192" i="2"/>
  <c r="BE206" i="2"/>
  <c r="BE223" i="2"/>
  <c r="BE240" i="2"/>
  <c r="BE271" i="2"/>
  <c r="BE273" i="2"/>
  <c r="BE282" i="2"/>
  <c r="BE311" i="2"/>
  <c r="BE312" i="2"/>
  <c r="BE314" i="2"/>
  <c r="BE322" i="2"/>
  <c r="BE342" i="2"/>
  <c r="BE375" i="2"/>
  <c r="BE384" i="2"/>
  <c r="BE388" i="2"/>
  <c r="BE392" i="2"/>
  <c r="BE420" i="2"/>
  <c r="BE424" i="2"/>
  <c r="BE428" i="2"/>
  <c r="BE430" i="2"/>
  <c r="BE436" i="2"/>
  <c r="BE442" i="2"/>
  <c r="BE444" i="2"/>
  <c r="BE459" i="2"/>
  <c r="BE469" i="2"/>
  <c r="BE477" i="2"/>
  <c r="BE479" i="2"/>
  <c r="BE490" i="2"/>
  <c r="BE494" i="2"/>
  <c r="BE496" i="2"/>
  <c r="BE502" i="2"/>
  <c r="BE505" i="2"/>
  <c r="BE507" i="2"/>
  <c r="BE538" i="2"/>
  <c r="BE544" i="2"/>
  <c r="BE557" i="2"/>
  <c r="BE559" i="2"/>
  <c r="BE564" i="2"/>
  <c r="BE569" i="2"/>
  <c r="BE707" i="2"/>
  <c r="BE710" i="2"/>
  <c r="BE200" i="2"/>
  <c r="BE225" i="2"/>
  <c r="BE227" i="2"/>
  <c r="BE233" i="2"/>
  <c r="BE245" i="2"/>
  <c r="BE249" i="2"/>
  <c r="BE253" i="2"/>
  <c r="BE264" i="2"/>
  <c r="BE292" i="2"/>
  <c r="BE308" i="2"/>
  <c r="BE323" i="2"/>
  <c r="BE336" i="2"/>
  <c r="BE361" i="2"/>
  <c r="BE363" i="2"/>
  <c r="BE371" i="2"/>
  <c r="BE373" i="2"/>
  <c r="BE386" i="2"/>
  <c r="BE394" i="2"/>
  <c r="BE412" i="2"/>
  <c r="BE466" i="2"/>
  <c r="BE471" i="2"/>
  <c r="BE473" i="2"/>
  <c r="BE481" i="2"/>
  <c r="BE484" i="2"/>
  <c r="BE525" i="2"/>
  <c r="BE532" i="2"/>
  <c r="BE534" i="2"/>
  <c r="BE546" i="2"/>
  <c r="BE570" i="2"/>
  <c r="BE572" i="2"/>
  <c r="BE586" i="2"/>
  <c r="BE592" i="2"/>
  <c r="BE600" i="2"/>
  <c r="BE602" i="2"/>
  <c r="BE608" i="2"/>
  <c r="BE617" i="2"/>
  <c r="BE621" i="2"/>
  <c r="BE625" i="2"/>
  <c r="BE627" i="2"/>
  <c r="BE648" i="2"/>
  <c r="BE652" i="2"/>
  <c r="BE657" i="2"/>
  <c r="BE658" i="2"/>
  <c r="BE173" i="2"/>
  <c r="BE202" i="2"/>
  <c r="BE215" i="2"/>
  <c r="BE217" i="2"/>
  <c r="BE219" i="2"/>
  <c r="BE255" i="2"/>
  <c r="BE257" i="2"/>
  <c r="BE260" i="2"/>
  <c r="BE262" i="2"/>
  <c r="BE290" i="2"/>
  <c r="BE310" i="2"/>
  <c r="BE326" i="2"/>
  <c r="BE328" i="2"/>
  <c r="BE344" i="2"/>
  <c r="BE346" i="2"/>
  <c r="BE352" i="2"/>
  <c r="BE354" i="2"/>
  <c r="BE359" i="2"/>
  <c r="BE381" i="2"/>
  <c r="BE383" i="2"/>
  <c r="BE402" i="2"/>
  <c r="BE438" i="2"/>
  <c r="BE446" i="2"/>
  <c r="BE455" i="2"/>
  <c r="BE457" i="2"/>
  <c r="BE498" i="2"/>
  <c r="BE511" i="2"/>
  <c r="BE516" i="2"/>
  <c r="BE518" i="2"/>
  <c r="BE526" i="2"/>
  <c r="BE528" i="2"/>
  <c r="BE545" i="2"/>
  <c r="BE547" i="2"/>
  <c r="BE549" i="2"/>
  <c r="BE551" i="2"/>
  <c r="BE561" i="2"/>
  <c r="BE580" i="2"/>
  <c r="BE584" i="2"/>
  <c r="BE598" i="2"/>
  <c r="BE613" i="2"/>
  <c r="BE619" i="2"/>
  <c r="BE629" i="2"/>
  <c r="BE631" i="2"/>
  <c r="BE646" i="2"/>
  <c r="BE650" i="2"/>
  <c r="BE668" i="2"/>
  <c r="BE673" i="2"/>
  <c r="BE676" i="2"/>
  <c r="BE678" i="2"/>
  <c r="BE679" i="2"/>
  <c r="BE691" i="2"/>
  <c r="BE693" i="2"/>
  <c r="BE695" i="2"/>
  <c r="BE697" i="2"/>
  <c r="BE699" i="2"/>
  <c r="BE704" i="2"/>
  <c r="BE706" i="2"/>
  <c r="BE712" i="2"/>
  <c r="BE713" i="2"/>
  <c r="BE717" i="2"/>
  <c r="F38" i="2"/>
  <c r="BC96" i="1" s="1"/>
  <c r="BC95" i="1" s="1"/>
  <c r="BC94" i="1" s="1"/>
  <c r="W32" i="1" s="1"/>
  <c r="AS94" i="1"/>
  <c r="F36" i="2"/>
  <c r="BA96" i="1" s="1"/>
  <c r="BA95" i="1" s="1"/>
  <c r="BA94" i="1" s="1"/>
  <c r="W30" i="1" s="1"/>
  <c r="J36" i="2"/>
  <c r="AW96" i="1" s="1"/>
  <c r="F37" i="2"/>
  <c r="BB96" i="1" s="1"/>
  <c r="BB95" i="1" s="1"/>
  <c r="AX95" i="1" s="1"/>
  <c r="F39" i="2"/>
  <c r="BD96" i="1" s="1"/>
  <c r="BD95" i="1" s="1"/>
  <c r="BD94" i="1" s="1"/>
  <c r="W33" i="1" s="1"/>
  <c r="P434" i="2" l="1"/>
  <c r="P163" i="2"/>
  <c r="R434" i="2"/>
  <c r="T434" i="2"/>
  <c r="R163" i="2"/>
  <c r="T163" i="2"/>
  <c r="T162" i="2"/>
  <c r="BK163" i="2"/>
  <c r="J163" i="2" s="1"/>
  <c r="J99" i="2" s="1"/>
  <c r="BK434" i="2"/>
  <c r="J434" i="2" s="1"/>
  <c r="J110" i="2" s="1"/>
  <c r="BK708" i="2"/>
  <c r="J708" i="2" s="1"/>
  <c r="J136" i="2" s="1"/>
  <c r="AY95" i="1"/>
  <c r="BB94" i="1"/>
  <c r="W31" i="1" s="1"/>
  <c r="AW94" i="1"/>
  <c r="AK30" i="1" s="1"/>
  <c r="AW95" i="1"/>
  <c r="AY94" i="1"/>
  <c r="F35" i="2"/>
  <c r="AZ96" i="1" s="1"/>
  <c r="AZ95" i="1" s="1"/>
  <c r="AZ94" i="1" s="1"/>
  <c r="AV94" i="1" s="1"/>
  <c r="AK29" i="1" s="1"/>
  <c r="J35" i="2"/>
  <c r="AV96" i="1" s="1"/>
  <c r="AT96" i="1" s="1"/>
  <c r="P162" i="2" l="1"/>
  <c r="AU96" i="1" s="1"/>
  <c r="AU95" i="1" s="1"/>
  <c r="AU94" i="1" s="1"/>
  <c r="R162" i="2"/>
  <c r="BK162" i="2"/>
  <c r="J162" i="2" s="1"/>
  <c r="J98" i="2" s="1"/>
  <c r="AV95" i="1"/>
  <c r="AT95" i="1" s="1"/>
  <c r="AT94" i="1"/>
  <c r="AX94" i="1"/>
  <c r="W29" i="1"/>
  <c r="J32" i="2" l="1"/>
  <c r="AG96" i="1" s="1"/>
  <c r="AG95" i="1" s="1"/>
  <c r="AG94" i="1" s="1"/>
  <c r="AK26" i="1" s="1"/>
  <c r="AK35" i="1" s="1"/>
  <c r="AN95" i="1" l="1"/>
  <c r="AN94" i="1"/>
  <c r="J41" i="2"/>
  <c r="AN96" i="1"/>
</calcChain>
</file>

<file path=xl/sharedStrings.xml><?xml version="1.0" encoding="utf-8"?>
<sst xmlns="http://schemas.openxmlformats.org/spreadsheetml/2006/main" count="7975" uniqueCount="2184">
  <si>
    <t>Export Komplet</t>
  </si>
  <si>
    <t/>
  </si>
  <si>
    <t>2.0</t>
  </si>
  <si>
    <t>False</t>
  </si>
  <si>
    <t>{73d37509-e302-4111-b043-7818820a362e}</t>
  </si>
  <si>
    <t>&gt;&gt;  skryté sloupce  &lt;&lt;</t>
  </si>
  <si>
    <t>0,01</t>
  </si>
  <si>
    <t>21</t>
  </si>
  <si>
    <t>12</t>
  </si>
  <si>
    <t>REKAPITULACE STAVBY</t>
  </si>
  <si>
    <t>v ---  níže se nacházejí doplnkové a pomocné údaje k sestavám  --- v</t>
  </si>
  <si>
    <t>Návod na vyplnění</t>
  </si>
  <si>
    <t>0,001</t>
  </si>
  <si>
    <t>Kód:</t>
  </si>
  <si>
    <t>24001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</si>
  <si>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</si>
  <si>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</si>
  <si>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GYMNÁZIUM KOLÍN - REKONSTRUKCE VÝDEJNÍHO MÍSTA A JÍDELNY</t>
  </si>
  <si>
    <t>KSO:</t>
  </si>
  <si>
    <t>CC-CZ:</t>
  </si>
  <si>
    <t>Místo:</t>
  </si>
  <si>
    <t>Kolín III, Žižkova 162</t>
  </si>
  <si>
    <t>Datum:</t>
  </si>
  <si>
    <t>4. 1. 2024</t>
  </si>
  <si>
    <t>Zadavatel:</t>
  </si>
  <si>
    <t>IČ:</t>
  </si>
  <si>
    <t>Město Kolín, Karlovo nám. 78, Kolín I</t>
  </si>
  <si>
    <t>DIČ:</t>
  </si>
  <si>
    <t>Uchazeč:</t>
  </si>
  <si>
    <t>Vyplň údaj</t>
  </si>
  <si>
    <t>Projektant:</t>
  </si>
  <si>
    <t>27210341</t>
  </si>
  <si>
    <t>AZ PROJECT spol. s r.o., Plynárenská 830, Kolín IV</t>
  </si>
  <si>
    <t>CZ27210341</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</si>
  <si>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</si>
  <si>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</si>
  <si>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</si>
  <si>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</si>
  <si>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</si>
  <si>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</si>
  <si>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</si>
  <si>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</si>
  <si>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</si>
  <si>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</si>
  <si>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</si>
  <si>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</si>
  <si>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</si>
  <si>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</si>
  <si>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</si>
  <si>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</si>
  <si>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</si>
  <si>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</si>
  <si>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</si>
  <si>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</si>
  <si>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</si>
  <si>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</si>
  <si>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</si>
  <si>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</si>
  <si>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</si>
  <si>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</si>
  <si>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</si>
  <si>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</si>
  <si>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</si>
  <si>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</si>
  <si>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</si>
  <si>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</si>
  <si>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</si>
  <si>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</si>
  <si>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</si>
  <si>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</si>
  <si>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</si>
  <si>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</si>
  <si>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</si>
  <si>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</si>
  <si>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</si>
  <si>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</si>
  <si>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</si>
  <si>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</si>
  <si>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</si>
  <si>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</si>
  <si>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</si>
  <si>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STA</t>
  </si>
  <si>
    <t>1</t>
  </si>
  <si>
    <t>{20949bce-5e9c-4eee-8ea1-980ad4d43ae6}</t>
  </si>
  <si>
    <t>2</t>
  </si>
  <si>
    <t>/</t>
  </si>
  <si>
    <t>Soupis</t>
  </si>
  <si>
    <t>{600841cb-1d6e-4a71-b4ba-c23c1acddc96}</t>
  </si>
  <si>
    <t>KRYCÍ LIST SOUPISU PRACÍ</t>
  </si>
  <si>
    <t>Objekt:</t>
  </si>
  <si>
    <t>24001 - GYMNÁZIUM KOLÍN - REKONSTRUKCE VÝDEJNÍHO MÍSTA A JÍDELNY</t>
  </si>
  <si>
    <t>Soupis:</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</si>
  <si>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</si>
  <si>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</si>
  <si>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</si>
  <si>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</si>
  <si>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</si>
  <si>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</si>
  <si>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</si>
  <si>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</si>
  <si>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</si>
  <si>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</si>
  <si>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</si>
  <si>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</si>
  <si>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</si>
  <si>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</si>
  <si>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</si>
  <si>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</si>
  <si>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</si>
  <si>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</si>
  <si>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</si>
  <si>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714 - Nákladní zdvihadlo</t>
  </si>
  <si>
    <t xml:space="preserve">    715 - Vybavení jídelny</t>
  </si>
  <si>
    <t xml:space="preserve">    721 - Zdravotechnika - kanalizace, vodovod, zařizovací předměty</t>
  </si>
  <si>
    <t xml:space="preserve">    722 - Technologie</t>
  </si>
  <si>
    <t xml:space="preserve">    723 - Zdravotechnika - vnitřní plynovod</t>
  </si>
  <si>
    <t xml:space="preserve">    725 - Rolety</t>
  </si>
  <si>
    <t xml:space="preserve">    734 - Ústřední vytápění</t>
  </si>
  <si>
    <t xml:space="preserve">    741 - Elektroinstalace - silnoproud</t>
  </si>
  <si>
    <t xml:space="preserve">    742 - Elektroinstalace </t>
  </si>
  <si>
    <t xml:space="preserve">    751 - Vzduchotechnika</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</si>
  <si>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</si>
  <si>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</si>
  <si>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</si>
  <si>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</si>
  <si>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</si>
  <si>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</si>
  <si>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775 - Podlahy skládané</t>
  </si>
  <si>
    <t xml:space="preserve">    776 - Podlahy povlakové</t>
  </si>
  <si>
    <t xml:space="preserve">    777 - Podlahy lité</t>
  </si>
  <si>
    <t xml:space="preserve">    781 - Dokončovací práce - obklady</t>
  </si>
  <si>
    <t xml:space="preserve">    782 - Dokončovací práce - obklady z kamene</t>
  </si>
  <si>
    <t xml:space="preserve">    783 - Dokončovací práce - nátěry</t>
  </si>
  <si>
    <t xml:space="preserve">    784 - Dokončovací práce - malby a tapety</t>
  </si>
  <si>
    <t>VRN - Vedlejší rozpočtové náklady</t>
  </si>
  <si>
    <t xml:space="preserve">    VRN3 - Zařízení staveniště</t>
  </si>
  <si>
    <t xml:space="preserve">    VRN4 - Inženýrská činnost</t>
  </si>
  <si>
    <t xml:space="preserve">    VRN5 - Finanční náklady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</si>
  <si>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</si>
  <si>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</si>
  <si>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</si>
  <si>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</si>
  <si>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</si>
  <si>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</si>
  <si>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</si>
  <si>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</si>
  <si>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</si>
  <si>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</si>
  <si>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</si>
  <si>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</si>
  <si>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</si>
  <si>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</si>
  <si>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</si>
  <si>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</si>
  <si>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</si>
  <si>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</si>
  <si>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</si>
  <si>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113106151</t>
  </si>
  <si>
    <t>Rozebrání dlažeb vozovek z velkých kostek s ložem z kameniva ručně</t>
  </si>
  <si>
    <t>m2</t>
  </si>
  <si>
    <t>CS ÚRS 2024 01</t>
  </si>
  <si>
    <t>4</t>
  </si>
  <si>
    <t>1060626521</t>
  </si>
  <si>
    <t>VV</t>
  </si>
  <si>
    <t>3,2*6"k opětovnému položení</t>
  </si>
  <si>
    <t>113107112</t>
  </si>
  <si>
    <t>Odstranění podkladu z kameniva těženého tl přes 100 do 200 mm ručně</t>
  </si>
  <si>
    <t>-752649291</t>
  </si>
  <si>
    <t>3</t>
  </si>
  <si>
    <t>113107124</t>
  </si>
  <si>
    <t>Odstranění podkladu z kameniva drceného tl přes 300 do 400 mm ručně</t>
  </si>
  <si>
    <t>-1702352293</t>
  </si>
  <si>
    <t>1131071r</t>
  </si>
  <si>
    <t>Odstranění okapového chodníku - kačírek tl. do 200 mm ručně</t>
  </si>
  <si>
    <t>1454487689</t>
  </si>
  <si>
    <t>5</t>
  </si>
  <si>
    <t>113201112</t>
  </si>
  <si>
    <t>Vytrhání obrub silničních ležatých</t>
  </si>
  <si>
    <t>m</t>
  </si>
  <si>
    <t>-2117194713</t>
  </si>
  <si>
    <t>6*2</t>
  </si>
  <si>
    <t>6</t>
  </si>
  <si>
    <t>115101201</t>
  </si>
  <si>
    <t>Čerpání vody na dopravní výšku do 10 m průměrný přítok do 500 l/min</t>
  </si>
  <si>
    <t>hod</t>
  </si>
  <si>
    <t>740163257</t>
  </si>
  <si>
    <t>7</t>
  </si>
  <si>
    <t>131251203</t>
  </si>
  <si>
    <t>Hloubení jam zapažených v hornině třídy těžitelnosti I skupiny 3 objem do 100 m3 strojně</t>
  </si>
  <si>
    <t>m3</t>
  </si>
  <si>
    <t>-1301993948</t>
  </si>
  <si>
    <t>1,8*6*0,65+1*6*0,45+6*6*1,9+2,3*2,3*1,18</t>
  </si>
  <si>
    <t>8</t>
  </si>
  <si>
    <t>132212132</t>
  </si>
  <si>
    <t>Hloubení nezapažených rýh šířky do 800 mm v nesoudržných horninách třídy těžitelnosti I skupiny 3 ručně</t>
  </si>
  <si>
    <t>-1857142622</t>
  </si>
  <si>
    <t>0,6*1,8*0,1+0,6*3,5*0,2+0,6*11,4*0,6"kanalizace</t>
  </si>
  <si>
    <t>9</t>
  </si>
  <si>
    <t>151712111</t>
  </si>
  <si>
    <t>Převázka ocelová zdvojená pro kotvení záporového pažení</t>
  </si>
  <si>
    <t>1034756825</t>
  </si>
  <si>
    <t>8,6</t>
  </si>
  <si>
    <t>10</t>
  </si>
  <si>
    <t>151712121</t>
  </si>
  <si>
    <t>Odstranění ocelové převázky zdvojené pro kotvení záporového pažení</t>
  </si>
  <si>
    <t>900835913</t>
  </si>
  <si>
    <t>11</t>
  </si>
  <si>
    <t>151713111</t>
  </si>
  <si>
    <t>Zřízení vrchního kotvení zápor při délce zápory do 8 m</t>
  </si>
  <si>
    <t>kus</t>
  </si>
  <si>
    <t>378984026</t>
  </si>
  <si>
    <t>151713112</t>
  </si>
  <si>
    <t>Odstranění vrchního kotvení zápor při délce zápory do 8 m</t>
  </si>
  <si>
    <t>719224318</t>
  </si>
  <si>
    <t>13</t>
  </si>
  <si>
    <t>151721111</t>
  </si>
  <si>
    <t>Zřízení pažení do ocelových zápor hl výkopu do 4 m s jeho následným odstraněním</t>
  </si>
  <si>
    <t>1684844827</t>
  </si>
  <si>
    <t>18*3,5+8,6*2</t>
  </si>
  <si>
    <t>14</t>
  </si>
  <si>
    <t>162211311</t>
  </si>
  <si>
    <t>Vodorovné přemístění výkopku z horniny třídy těžitelnosti I skupiny 1 až 3 stavebním kolečkem do 10 m</t>
  </si>
  <si>
    <t>659942859</t>
  </si>
  <si>
    <t>84,362+4,632-55,017"zemina</t>
  </si>
  <si>
    <t>Součet</t>
  </si>
  <si>
    <t>15</t>
  </si>
  <si>
    <t>162211319</t>
  </si>
  <si>
    <t>Příplatek k vodorovnému přemístění výkopku z horniny třídy těžitelnosti I skupiny 1 až 3 stavebním kolečkem za každých dalších 10 m</t>
  </si>
  <si>
    <t>85189641</t>
  </si>
  <si>
    <t>4,632*2"kanalizace</t>
  </si>
  <si>
    <t>16</t>
  </si>
  <si>
    <t>162751117</t>
  </si>
  <si>
    <t>Vodorovné přemístění přes 9 000 do 10000 m výkopku/sypaniny z horniny třídy těžitelnosti I skupiny 1 až 3</t>
  </si>
  <si>
    <t>-520855362</t>
  </si>
  <si>
    <t>17</t>
  </si>
  <si>
    <t>162751119</t>
  </si>
  <si>
    <t>Příplatek k vodorovnému přemístění výkopku/sypaniny z horniny třídy těžitelnosti I skupiny 1 až 3 ZKD 1000 m přes 10000 m</t>
  </si>
  <si>
    <t>-880143582</t>
  </si>
  <si>
    <t>33,977*5</t>
  </si>
  <si>
    <t>18</t>
  </si>
  <si>
    <t>171201221</t>
  </si>
  <si>
    <t>Poplatek za uložení na skládce (skládkovné) zeminy a kamení kód odpadu 17 05 04</t>
  </si>
  <si>
    <t>t</t>
  </si>
  <si>
    <t>2031189081</t>
  </si>
  <si>
    <t>33,977*1,8"zemina</t>
  </si>
  <si>
    <t>19</t>
  </si>
  <si>
    <t>174111101</t>
  </si>
  <si>
    <t>Zásyp jam, šachet rýh nebo kolem objektů sypaninou se zhutněním ručně</t>
  </si>
  <si>
    <t>1515211847</t>
  </si>
  <si>
    <t>84,362-35,498*0,08-35,498*0,55"lapol</t>
  </si>
  <si>
    <t>-0,5*0,5*3,14*2-0,5*0,5*3,14*0,2-0,4*0,4*3,14*1,5-1,5*1,5*2"šachta Š1+lapač tuků</t>
  </si>
  <si>
    <t>Zakládání</t>
  </si>
  <si>
    <t>20</t>
  </si>
  <si>
    <t>271562211</t>
  </si>
  <si>
    <t>Podsyp pod základové konstrukce se zhutněním z drobného kameniva frakce 0 až 4 mm</t>
  </si>
  <si>
    <t>-1764129663</t>
  </si>
  <si>
    <t>(2,3*5,7+3*3+7,25*7+1,1*0,9+1,1*3,55+1*0,55)*0,05"P.1 podkladní vrsty</t>
  </si>
  <si>
    <t>273321411</t>
  </si>
  <si>
    <t>Základové desky ze ŽB bez zvýšených nároků na prostředí tř. C 20/25</t>
  </si>
  <si>
    <t>1403188077</t>
  </si>
  <si>
    <t>17,19*0,4"dočasný základ pro podepření kce stropu</t>
  </si>
  <si>
    <t>22</t>
  </si>
  <si>
    <t>273362021</t>
  </si>
  <si>
    <t>Výztuž základových desek svařovanými sítěmi Kari</t>
  </si>
  <si>
    <t>-1316813621</t>
  </si>
  <si>
    <t>(78,305+10,02)*3,03/1000*1,08"P1,P2,P3</t>
  </si>
  <si>
    <t>23</t>
  </si>
  <si>
    <t>323551414</t>
  </si>
  <si>
    <t>17,19*3,423*2/1000*1,08"dočasný základ pro podepření kce stropu</t>
  </si>
  <si>
    <t>24</t>
  </si>
  <si>
    <t>274321411</t>
  </si>
  <si>
    <t>Základové pasy ze ŽB bez zvýšených nároků na prostředí tř. C 20/25</t>
  </si>
  <si>
    <t>2109755788</t>
  </si>
  <si>
    <t>78,305*0,1"P1, P2 podklad</t>
  </si>
  <si>
    <t>0,6*(1,8+3,5+11,4)*0,1"P3</t>
  </si>
  <si>
    <t>Svislé a kompletní konstrukce</t>
  </si>
  <si>
    <t>25</t>
  </si>
  <si>
    <t>310235241</t>
  </si>
  <si>
    <t>Zazdívka otvorů pl do 0,0225 m2 ve zdivu nadzákladovém cihlami pálenými tl do 300 mm</t>
  </si>
  <si>
    <t>505061065</t>
  </si>
  <si>
    <t>10*3*2"jádrové vrty 1. NP</t>
  </si>
  <si>
    <t>26</t>
  </si>
  <si>
    <t>310238211</t>
  </si>
  <si>
    <t>Zazdívka otvorů pl přes 0,25 do 1 m2 ve zdivu nadzákladovém cihlami pálenými na MVC</t>
  </si>
  <si>
    <t>890041124</t>
  </si>
  <si>
    <t>0,3*0,3*1,32*2+1,15*1,55*0,45</t>
  </si>
  <si>
    <t>27</t>
  </si>
  <si>
    <t>311234261.HLZ</t>
  </si>
  <si>
    <t>Zdivo jednovrstvé z cihel HELUZ 30 P15 na maltu M10 tl 300 mm</t>
  </si>
  <si>
    <t>1006777219</t>
  </si>
  <si>
    <t>2,85*1,395*2-0,9*2,2</t>
  </si>
  <si>
    <t>28</t>
  </si>
  <si>
    <t>317941121</t>
  </si>
  <si>
    <t>Osazování ocelových válcovaných nosníků na zdivu I, IE, U, UE nebo L do č. 12 nebo výšky do 120 mm</t>
  </si>
  <si>
    <t>945531049</t>
  </si>
  <si>
    <t>8,34*(1,4+1,2+1,55+1,3+2,05+1,4)/1000"I100</t>
  </si>
  <si>
    <t>29</t>
  </si>
  <si>
    <t>M</t>
  </si>
  <si>
    <t>13010712</t>
  </si>
  <si>
    <t>ocel profilová jakost S235JR (11 375) průřez I (IPN) 100</t>
  </si>
  <si>
    <t>-1375946471</t>
  </si>
  <si>
    <t>0,074*1,08 'Přepočtené koeficientem množství</t>
  </si>
  <si>
    <t>30</t>
  </si>
  <si>
    <t>13010718</t>
  </si>
  <si>
    <t>ocel profilová jakost S235JR (11 375) průřez I (IPN) 160</t>
  </si>
  <si>
    <t>-2050133700</t>
  </si>
  <si>
    <t>0,067*1,08 'Přepočtené koeficientem množství</t>
  </si>
  <si>
    <t>31</t>
  </si>
  <si>
    <t>317941123</t>
  </si>
  <si>
    <t>Osazování ocelových válcovaných nosníků na zdivu I, IE, U, UE nebo L přes č. 14 do č. 22 nebo výšky do 220 mm</t>
  </si>
  <si>
    <t>-8305680</t>
  </si>
  <si>
    <t>17,9*3*1,25/1000"I160</t>
  </si>
  <si>
    <t>32</t>
  </si>
  <si>
    <t>317944323</t>
  </si>
  <si>
    <t>Válcované nosníky č.14 až 22 dodatečně osazované do připravených otvorů</t>
  </si>
  <si>
    <t>714943180</t>
  </si>
  <si>
    <t>14,3*(3*1,3*2+1,11)/1000"I140</t>
  </si>
  <si>
    <t>21,9*(4*1,9+3*2,4)/1000"I180</t>
  </si>
  <si>
    <t>33</t>
  </si>
  <si>
    <t>317944325</t>
  </si>
  <si>
    <t>Válcované nosníky č.24 a vyšší dodatečně osazované do připravených otvorů</t>
  </si>
  <si>
    <t>1362895009</t>
  </si>
  <si>
    <t>41,9*7*4,05/1000"I260</t>
  </si>
  <si>
    <t>34</t>
  </si>
  <si>
    <t>342244211.HLZ</t>
  </si>
  <si>
    <t>Příčka z cihel broušených HELUZ 11,5 P10 na tenkovrstvou maltu tloušťky 115 mm</t>
  </si>
  <si>
    <t>1732737122</t>
  </si>
  <si>
    <t>2,75*(4,33+2,625+0,125+4,25+2,2+2,795)</t>
  </si>
  <si>
    <t>-(1,1*2,1+1*1,97+0,8*1,97+0,9*2,1)</t>
  </si>
  <si>
    <t>35</t>
  </si>
  <si>
    <t>342244221.HLZ</t>
  </si>
  <si>
    <t>Příčka z cihel broušených HELUZ 14 P10 na tenkovrstvou maltu tloušťky 140 mm</t>
  </si>
  <si>
    <t>-1090871131</t>
  </si>
  <si>
    <t>2,75*(0,9+1,475)-0,8*1,97-1,245*1,32</t>
  </si>
  <si>
    <t>Vodorovné konstrukce</t>
  </si>
  <si>
    <t>36</t>
  </si>
  <si>
    <t>411321414</t>
  </si>
  <si>
    <t>Stropy deskové ze ŽB tř. C 25/30</t>
  </si>
  <si>
    <t>481748795</t>
  </si>
  <si>
    <t>0,16*0,16*3,14*0,1*14"1.01+1.02</t>
  </si>
  <si>
    <t>37</t>
  </si>
  <si>
    <t>411351011</t>
  </si>
  <si>
    <t>Zřízení bednění stropů deskových tl přes 5 do 25 cm bez podpěrné kce</t>
  </si>
  <si>
    <t>886666583</t>
  </si>
  <si>
    <t>1*6*2</t>
  </si>
  <si>
    <t>38</t>
  </si>
  <si>
    <t>411351012</t>
  </si>
  <si>
    <t>Odstranění bednění stropů deskových tl přes 5 do 25 cm bez podpěrné kce</t>
  </si>
  <si>
    <t>1013900343</t>
  </si>
  <si>
    <t>39</t>
  </si>
  <si>
    <t>411354311</t>
  </si>
  <si>
    <t>Zřízení podpěrné konstrukce stropů výšky do 4 m tl přes 5 do 15 cm</t>
  </si>
  <si>
    <t>1784139563</t>
  </si>
  <si>
    <t>40</t>
  </si>
  <si>
    <t>411354312</t>
  </si>
  <si>
    <t>Odstranění podpěrné konstrukce stropů výšky do 4 m tl přes 5 do 15 cm</t>
  </si>
  <si>
    <t>634913214</t>
  </si>
  <si>
    <t>41</t>
  </si>
  <si>
    <t>413321515</t>
  </si>
  <si>
    <t>Nosníky ze ŽB tř. C 20/25</t>
  </si>
  <si>
    <t>-18727947</t>
  </si>
  <si>
    <t>0,95*0,25*0,1*2"uložení nosníky 0.10</t>
  </si>
  <si>
    <t>42</t>
  </si>
  <si>
    <t>451541111</t>
  </si>
  <si>
    <t>Lože pod potrubí otevřený výkop ze štěrkodrtě</t>
  </si>
  <si>
    <t>-1733432300</t>
  </si>
  <si>
    <t>0,6*(1,8+3,5+11,4)*0,1"kanalizace</t>
  </si>
  <si>
    <t>Komunikace pozemní</t>
  </si>
  <si>
    <t>43</t>
  </si>
  <si>
    <t>564551011</t>
  </si>
  <si>
    <t>Zřízení podsypu nebo podkladu ze sypaniny plochy do 100 m2 tl 150 mm</t>
  </si>
  <si>
    <t>1272126942</t>
  </si>
  <si>
    <t>44</t>
  </si>
  <si>
    <t>564750001</t>
  </si>
  <si>
    <t>Podklad z kameniva hrubého drceného vel. 8-16 mm plochy do 100 m2 tl 150 mm</t>
  </si>
  <si>
    <t>-740461037</t>
  </si>
  <si>
    <t>45</t>
  </si>
  <si>
    <t>564772111</t>
  </si>
  <si>
    <t>Podklad z vibrovaného štěrku VŠ tl 250 mm</t>
  </si>
  <si>
    <t>-1558096200</t>
  </si>
  <si>
    <t>46</t>
  </si>
  <si>
    <t>591211111</t>
  </si>
  <si>
    <t>Kladení dlažby z kostek drobných z kamene do lože z kameniva těženého tl 50 mm</t>
  </si>
  <si>
    <t>578888276</t>
  </si>
  <si>
    <t>3,2*6-0,4*0,4*3,14</t>
  </si>
  <si>
    <t>47</t>
  </si>
  <si>
    <t>58381014</t>
  </si>
  <si>
    <t>kostka řezanoštípaná dlažební žula 10x10x8cm - pouze pro přesun hmot, použít stávající</t>
  </si>
  <si>
    <t>-1592847333</t>
  </si>
  <si>
    <t>18,698*1,02 'Přepočtené koeficientem množství</t>
  </si>
  <si>
    <t>Úpravy povrchů, podlahy a osazování výplní</t>
  </si>
  <si>
    <t>48</t>
  </si>
  <si>
    <t>611315221</t>
  </si>
  <si>
    <t>Vápenná štuková omítka malých ploch do 0,09 m2 na stropech</t>
  </si>
  <si>
    <t>574848700</t>
  </si>
  <si>
    <t>14"podhled 0.10, 0.07</t>
  </si>
  <si>
    <t>49</t>
  </si>
  <si>
    <t>611321141</t>
  </si>
  <si>
    <t>Vápenocementová omítka štuková dvouvrstvá vnitřních stropů rovných nanášená ručně</t>
  </si>
  <si>
    <t>675720016</t>
  </si>
  <si>
    <t>1,1*3,55+0,2*1*2</t>
  </si>
  <si>
    <t>50</t>
  </si>
  <si>
    <t>612315121</t>
  </si>
  <si>
    <t>Vápenná štuková omítka rýh ve stěnách š do 150 mm</t>
  </si>
  <si>
    <t>-7852641</t>
  </si>
  <si>
    <t>9,300*0,07"plyn</t>
  </si>
  <si>
    <t>43,9*0,07"elektro</t>
  </si>
  <si>
    <t>5,4*0,15"topení</t>
  </si>
  <si>
    <t>7*0,15"voda</t>
  </si>
  <si>
    <t>2,65*2"ZT</t>
  </si>
  <si>
    <t>51</t>
  </si>
  <si>
    <t>612315122</t>
  </si>
  <si>
    <t>Vápenná štuková omítka rýh ve stěnách š přes 150 do 300 mm</t>
  </si>
  <si>
    <t>-1665198790</t>
  </si>
  <si>
    <t>5,3*0,2"ZT</t>
  </si>
  <si>
    <t>52</t>
  </si>
  <si>
    <t>612315221</t>
  </si>
  <si>
    <t>Vápenná štuková omítka malých ploch do 0,09 m2 na stěnách</t>
  </si>
  <si>
    <t>-800108621</t>
  </si>
  <si>
    <t>10*2"1.01,1.02</t>
  </si>
  <si>
    <t>17"1. PP prostupy</t>
  </si>
  <si>
    <t>53</t>
  </si>
  <si>
    <t>612321141</t>
  </si>
  <si>
    <t>Vápenocementová omítka štuková dvouvrstvá vnitřních stěn nanášená ručně</t>
  </si>
  <si>
    <t>-1454255199</t>
  </si>
  <si>
    <t>2,65*(4,33*2+2,625+4,33+0,95*2+1,4*2+5,2*2+1,245+0,9+2*1,54+2*1,475+2*1,54+2,2+2,795+1,7)</t>
  </si>
  <si>
    <t>0,2*1,2*4+(1,15-0,125)*1,55</t>
  </si>
  <si>
    <t>-(1,1*2,1*2+1*1,97*2+0,8*1,97*2+1,245*1,32*2+0,9*2,1*2+0,8*1,97*2)</t>
  </si>
  <si>
    <t>54</t>
  </si>
  <si>
    <t>615142012</t>
  </si>
  <si>
    <t>Potažení vnitřních nosníků rabicovým pletivem</t>
  </si>
  <si>
    <t>-2014974782</t>
  </si>
  <si>
    <t>0,95*3,55+0,3*2*4,05+0,2*1*2+0,2*1,3*2+0,125*1+0,15*2,45*2+0,8*0,125+0,2*2,05*2</t>
  </si>
  <si>
    <t>0,15*(1,3+1,245+0,8+1,1)+0,2*2*(1,3+1,55+1,2)+0,3*1,475+0,5*1,32*2+0,3*1,32*2</t>
  </si>
  <si>
    <t>55</t>
  </si>
  <si>
    <t>619995001</t>
  </si>
  <si>
    <t>Začištění omítek kolem oken, dveří, podlah nebo obkladů</t>
  </si>
  <si>
    <t>-1862698606</t>
  </si>
  <si>
    <t>2*(1+2,2)"dveře 1. NP</t>
  </si>
  <si>
    <t>56</t>
  </si>
  <si>
    <t>631311135</t>
  </si>
  <si>
    <t>Mazanina tl přes 120 do 240 mm z betonu prostého bez zvýšených nároků na prostředí tř. C 20/25</t>
  </si>
  <si>
    <t>1840515510</t>
  </si>
  <si>
    <t>2,1*1,95*0,25"P2</t>
  </si>
  <si>
    <t>57</t>
  </si>
  <si>
    <t>631319013</t>
  </si>
  <si>
    <t>Příplatek k mazanině tl přes 120 do 240 mm za přehlazení povrchu</t>
  </si>
  <si>
    <t>-619146436</t>
  </si>
  <si>
    <t>58</t>
  </si>
  <si>
    <t>631319175</t>
  </si>
  <si>
    <t>Příplatek k mazanině tl přes 120 do 240 mm za stržení povrchu spodní vrstvy před vložením výztuže</t>
  </si>
  <si>
    <t>5898065</t>
  </si>
  <si>
    <t>59</t>
  </si>
  <si>
    <t>631362021</t>
  </si>
  <si>
    <t>Výztuž mazanin svařovanými sítěmi Kari</t>
  </si>
  <si>
    <t>-1953458601</t>
  </si>
  <si>
    <t>1,95*2,1*3,03/1000*1,08</t>
  </si>
  <si>
    <t>60</t>
  </si>
  <si>
    <t>632451234</t>
  </si>
  <si>
    <t>Potěr cementový samonivelační litý C25 tl přes 45 do 50 mm</t>
  </si>
  <si>
    <t>1136786889</t>
  </si>
  <si>
    <t>52,900+1,6*6,03"1.02, 1.01</t>
  </si>
  <si>
    <t>50,6+10,02"P1, P3</t>
  </si>
  <si>
    <t>61</t>
  </si>
  <si>
    <t>632451292</t>
  </si>
  <si>
    <t>Příplatek k cementovému samonivelačnímu litému potěru C25 ZKD 5 mm tl přes 50 mm</t>
  </si>
  <si>
    <t>1263062120</t>
  </si>
  <si>
    <t>62,548"1. NP</t>
  </si>
  <si>
    <t>50,6*2"P1</t>
  </si>
  <si>
    <t>10,02*6"P3</t>
  </si>
  <si>
    <t>62</t>
  </si>
  <si>
    <t>637121113</t>
  </si>
  <si>
    <t>Okapový chodník z kačírku tl 200 mm s udusáním</t>
  </si>
  <si>
    <t>1325606711</t>
  </si>
  <si>
    <t>1*6</t>
  </si>
  <si>
    <t>63</t>
  </si>
  <si>
    <t>642944121</t>
  </si>
  <si>
    <t>Osazování ocelových zárubní dodatečné pl do 2,5 m2</t>
  </si>
  <si>
    <t>1098621697</t>
  </si>
  <si>
    <t>64</t>
  </si>
  <si>
    <t>55331437</t>
  </si>
  <si>
    <t>zárubeň jednokřídlá ocelová pro dodatečnou montáž tl stěny 110-150mm rozměru 800/1970, 2100mm</t>
  </si>
  <si>
    <t>586977868</t>
  </si>
  <si>
    <t>2"D01</t>
  </si>
  <si>
    <t>65</t>
  </si>
  <si>
    <t>642946111</t>
  </si>
  <si>
    <t>Osazování pouzdra posuvných dveří s jednou kapsou pro jedno křídlo š do 800 mm do zděné příčky</t>
  </si>
  <si>
    <t>344119829</t>
  </si>
  <si>
    <t>66</t>
  </si>
  <si>
    <t>55331612</t>
  </si>
  <si>
    <t>pouzdro stavební posuvných dveří jednopouzdrové 800mm standardní rozměr</t>
  </si>
  <si>
    <t>-483748556</t>
  </si>
  <si>
    <t>67</t>
  </si>
  <si>
    <t>642946112</t>
  </si>
  <si>
    <t>Osazování pouzdra posuvných dveří s jednou kapsou pro jedno křídlo š přes 800 do 1200 mm do zděné příčky</t>
  </si>
  <si>
    <t>816792872</t>
  </si>
  <si>
    <t>68</t>
  </si>
  <si>
    <t>55331614</t>
  </si>
  <si>
    <t>pouzdro stavební posuvných dveří jednopouzdrové 1000mm standardní rozměr</t>
  </si>
  <si>
    <t>-580526422</t>
  </si>
  <si>
    <t>69</t>
  </si>
  <si>
    <t>642953121</t>
  </si>
  <si>
    <t>Osazování dřevěných leštěných dveřních zárubní a rámů dodatečné pl do 2,5 m2</t>
  </si>
  <si>
    <t>1537374099</t>
  </si>
  <si>
    <t>1"1. NP</t>
  </si>
  <si>
    <t>70</t>
  </si>
  <si>
    <t>RMAT0003</t>
  </si>
  <si>
    <t>zárubeň dřevěná leštěná</t>
  </si>
  <si>
    <t>46746988</t>
  </si>
  <si>
    <t>71</t>
  </si>
  <si>
    <t>644941112</t>
  </si>
  <si>
    <t>Osazování ventilačních mřížek velikosti přes 150 x 200 do 300 x 300 mm</t>
  </si>
  <si>
    <t>697755778</t>
  </si>
  <si>
    <t>2"adekv. pol.</t>
  </si>
  <si>
    <t>72</t>
  </si>
  <si>
    <t>5534r</t>
  </si>
  <si>
    <t>oboustranná stěnová mřížka 400/200</t>
  </si>
  <si>
    <t>-482466565</t>
  </si>
  <si>
    <t>Trubní vedení</t>
  </si>
  <si>
    <t>73</t>
  </si>
  <si>
    <t>894215111</t>
  </si>
  <si>
    <t>Šachtice domovní kanalizační obestavěný prostor do 1,3 m3 se stěnami z betonu s poklopem</t>
  </si>
  <si>
    <t>2090082847</t>
  </si>
  <si>
    <t>0,8*1,1*1</t>
  </si>
  <si>
    <t>Ostatní konstrukce a práce, bourání</t>
  </si>
  <si>
    <t>74</t>
  </si>
  <si>
    <t>916111113</t>
  </si>
  <si>
    <t>Osazení obruby z velkých kostek s boční opěrou do lože z betonu prostého</t>
  </si>
  <si>
    <t>-97416219</t>
  </si>
  <si>
    <t>75</t>
  </si>
  <si>
    <t>58381008</t>
  </si>
  <si>
    <t>kostka štípaná dlažební žula velká 15/17</t>
  </si>
  <si>
    <t>-281865270</t>
  </si>
  <si>
    <t>12*0,15</t>
  </si>
  <si>
    <t>1,8*0,17 'Přepočtené koeficientem množství</t>
  </si>
  <si>
    <t>76</t>
  </si>
  <si>
    <t>919735122</t>
  </si>
  <si>
    <t>Řezání stávajícího betonového krytu hl přes 50 do 100 mm</t>
  </si>
  <si>
    <t>1951068784</t>
  </si>
  <si>
    <t>2*(1,445+2,075)"podlaha 1. NP</t>
  </si>
  <si>
    <t>77</t>
  </si>
  <si>
    <t>919735125</t>
  </si>
  <si>
    <t>Řezání stávajícího betonového krytu hl přes 200 do 250 mm</t>
  </si>
  <si>
    <t>-1681229360</t>
  </si>
  <si>
    <t>1*2+2*(0,9+0,35+3,7)+7,5+4,7+1,8+2*4,45+2,75+3,2+0,95+1,445*2+2,275</t>
  </si>
  <si>
    <t>0,9+3,5+2,7+2,3+2,4+1,6+3,4*2+0,325+1*2+6+5,4+0,9*2+0,8+3+3+4,9+3+3</t>
  </si>
  <si>
    <t>78</t>
  </si>
  <si>
    <t>952902031</t>
  </si>
  <si>
    <t>Čištění budov omytí hladkých podlah</t>
  </si>
  <si>
    <t>1620454122</t>
  </si>
  <si>
    <t>16+2,9+15,3+91,1+12,1+22,3+7,3+1,4+2,7+4,8</t>
  </si>
  <si>
    <t>91,1+16+2,9+10+16,5+141,5+52,9</t>
  </si>
  <si>
    <t>79</t>
  </si>
  <si>
    <t>962031132</t>
  </si>
  <si>
    <t>Bourání příček z cihel pálených na MVC tl do 100 mm</t>
  </si>
  <si>
    <t>619432178</t>
  </si>
  <si>
    <t>7,25*2,65-0,8*1,97</t>
  </si>
  <si>
    <t>(2*1+2*0,8*2)*1"revizní šachta</t>
  </si>
  <si>
    <t>80</t>
  </si>
  <si>
    <t>963051113</t>
  </si>
  <si>
    <t>Bourání ŽB stropů deskových tl přes 80 mm</t>
  </si>
  <si>
    <t>1458879957</t>
  </si>
  <si>
    <t>0,1*1,295*1,475"1.02</t>
  </si>
  <si>
    <t>81</t>
  </si>
  <si>
    <t>965042221</t>
  </si>
  <si>
    <t>Bourání podkladů pod dlažby nebo mazanin betonových nebo z litého asfaltu tl přes 100 mm pl do 1 m2</t>
  </si>
  <si>
    <t>-1617140017</t>
  </si>
  <si>
    <t>(1*1+3*0,6)*0,25</t>
  </si>
  <si>
    <t>82</t>
  </si>
  <si>
    <t>965042231</t>
  </si>
  <si>
    <t>Bourání podkladů pod dlažby nebo mazanin betonových nebo z litého asfaltu tl přes 100 mm pl do 4 m2</t>
  </si>
  <si>
    <t>-954036932</t>
  </si>
  <si>
    <t>(0,6*2,9+1,6*2,275)*0,25</t>
  </si>
  <si>
    <t>83</t>
  </si>
  <si>
    <t>965042241</t>
  </si>
  <si>
    <t>Bourání podkladů pod dlažby nebo mazanin betonových nebo z litého asfaltu tl přes 100 mm pl přes 4 m2</t>
  </si>
  <si>
    <t>617622742</t>
  </si>
  <si>
    <t>(0,8*11,4+3*3+0,6*7,3+1,6*0,6+0,9*2,3+1*0,95+1,8*4,5+1,6*1,1+4,455*2,75+0,95*1+1,25*4,25+6*0,6+0,325*0,6+0,6*0,9)*0,25</t>
  </si>
  <si>
    <t>84</t>
  </si>
  <si>
    <t>965043341</t>
  </si>
  <si>
    <t>Bourání podkladů pod dlažby betonových s potěrem nebo teracem tl do 100 mm pl přes 4 m2</t>
  </si>
  <si>
    <t>-58529824</t>
  </si>
  <si>
    <t>7,4*7,15*0,06"1.02</t>
  </si>
  <si>
    <t>85</t>
  </si>
  <si>
    <t>965049112</t>
  </si>
  <si>
    <t>Příplatek k bourání betonových mazanin za bourání mazanin se svařovanou sítí tl přes 100 mm</t>
  </si>
  <si>
    <t>-1591774448</t>
  </si>
  <si>
    <t>(1*1+3*0,6+1,6*2,275+0,9*0,6+0,6*3,7+59,189+0,6*2,9)*0,15</t>
  </si>
  <si>
    <t>86</t>
  </si>
  <si>
    <t>965081213</t>
  </si>
  <si>
    <t>Bourání podlah z dlaždic keramických nebo xylolitových tl do 10 mm plochy přes 1 m2</t>
  </si>
  <si>
    <t>1886429278</t>
  </si>
  <si>
    <t>91,1+20+31,4+1,6*6,03+0,6*2,9</t>
  </si>
  <si>
    <t>87</t>
  </si>
  <si>
    <t>965082933</t>
  </si>
  <si>
    <t>Odstranění násypů pod podlahami tl do 200 mm pl přes 2 m2</t>
  </si>
  <si>
    <t>293477203</t>
  </si>
  <si>
    <t>(20+31,4+0,95*3,55+1,75*6+3*3)*0,15"do hl. -3,25</t>
  </si>
  <si>
    <t>(1,445*2,075)*0,2"-3,45+1,75*5,5+1,25*4,25</t>
  </si>
  <si>
    <t>(1,75*6+1,1*3,55)*0,25"-3,5</t>
  </si>
  <si>
    <t>88</t>
  </si>
  <si>
    <t>968062456</t>
  </si>
  <si>
    <t>Vybourání dřevěných dveřních zárubní pl přes 2 m2</t>
  </si>
  <si>
    <t>648843506</t>
  </si>
  <si>
    <t>1*2,2"1. NP</t>
  </si>
  <si>
    <t>89</t>
  </si>
  <si>
    <t>968072354</t>
  </si>
  <si>
    <t>Vybourání kovových rámů oken zdvojených včetně křídel pl do 1 m2</t>
  </si>
  <si>
    <t>1048020832</t>
  </si>
  <si>
    <t>1*1</t>
  </si>
  <si>
    <t>90</t>
  </si>
  <si>
    <t>968072455</t>
  </si>
  <si>
    <t>Vybourání kovových dveřních zárubní pl do 2 m2</t>
  </si>
  <si>
    <t>956515425</t>
  </si>
  <si>
    <t>0,95*1,97+0,8*1,97</t>
  </si>
  <si>
    <t>91</t>
  </si>
  <si>
    <t>971033431</t>
  </si>
  <si>
    <t>Vybourání otvorů ve zdivu cihelném pl do 0,25 m2 na MVC nebo MV tl do 150 mm</t>
  </si>
  <si>
    <t>139165370</t>
  </si>
  <si>
    <t>3"VZT</t>
  </si>
  <si>
    <t>92</t>
  </si>
  <si>
    <t>971033481</t>
  </si>
  <si>
    <t>Vybourání otvorů ve zdivu cihelném pl do 0,25 m2 na MVC nebo MV tl do 900 mm</t>
  </si>
  <si>
    <t>-915898301</t>
  </si>
  <si>
    <t>6"VZT</t>
  </si>
  <si>
    <t>93</t>
  </si>
  <si>
    <t>971035641</t>
  </si>
  <si>
    <t>Vybourání otvorů ve zdivu cihelném pl do 4 m2 na MC tl do 300 mm</t>
  </si>
  <si>
    <t>70200989</t>
  </si>
  <si>
    <t>1*1,2*0,2*2</t>
  </si>
  <si>
    <t>94</t>
  </si>
  <si>
    <t>974031122</t>
  </si>
  <si>
    <t>Vysekání rýh ve zdivu cihelném hl do 30 mm š do 70 mm</t>
  </si>
  <si>
    <t>1302365683</t>
  </si>
  <si>
    <t>12,5+11+7,4+2,5+0,5+10"elektro</t>
  </si>
  <si>
    <t>95</t>
  </si>
  <si>
    <t>974031142</t>
  </si>
  <si>
    <t>Vysekání rýh ve zdivu cihelném hl do 70 mm š do 70 mm</t>
  </si>
  <si>
    <t>1237646145</t>
  </si>
  <si>
    <t>4,1+5,2"plyn</t>
  </si>
  <si>
    <t>96</t>
  </si>
  <si>
    <t>974031144</t>
  </si>
  <si>
    <t>Vysekání rýh ve zdivu cihelném hl do 70 mm š do 150 mm</t>
  </si>
  <si>
    <t>-1120730210</t>
  </si>
  <si>
    <t>2,7*2"vytápění</t>
  </si>
  <si>
    <t>7"voda</t>
  </si>
  <si>
    <t>97</t>
  </si>
  <si>
    <t>974031164</t>
  </si>
  <si>
    <t>Vysekání rýh ve zdivu cihelném hl do 150 mm š do 150 mm</t>
  </si>
  <si>
    <t>-588629265</t>
  </si>
  <si>
    <t>98</t>
  </si>
  <si>
    <t>974031165</t>
  </si>
  <si>
    <t>Vysekání rýh ve zdivu cihelném hl do 150 mm š do 200 mm</t>
  </si>
  <si>
    <t>-358481693</t>
  </si>
  <si>
    <t>2,65*2"kanalizace stoupačky</t>
  </si>
  <si>
    <t>99</t>
  </si>
  <si>
    <t>974031169</t>
  </si>
  <si>
    <t>Příplatek k vysekání rýh ve zdivu cihelném hl do 150 mm ZKD 100 mm š rýhy</t>
  </si>
  <si>
    <t>-1847120882</t>
  </si>
  <si>
    <t>100</t>
  </si>
  <si>
    <t>974031664</t>
  </si>
  <si>
    <t>Vysekání rýh ve zdivu cihelném pro vtahování nosníků hl do 150 mm v do 150 mm</t>
  </si>
  <si>
    <t>-1660962946</t>
  </si>
  <si>
    <t>1,3*3*2</t>
  </si>
  <si>
    <t>101</t>
  </si>
  <si>
    <t>974031666</t>
  </si>
  <si>
    <t>Vysekání rýh ve zdivu cihelném pro vtahování nosníků hl do 150 mm v do 250 mm</t>
  </si>
  <si>
    <t>714024786</t>
  </si>
  <si>
    <t>1,9*4+2,4*3</t>
  </si>
  <si>
    <t>102</t>
  </si>
  <si>
    <t>974031668</t>
  </si>
  <si>
    <t>Vysekání rýh ve zdivu cihelném pro vtahování nosníků hl do 150 mm v do 350 mm</t>
  </si>
  <si>
    <t>-1902334740</t>
  </si>
  <si>
    <t>4,05*7</t>
  </si>
  <si>
    <t>103</t>
  </si>
  <si>
    <t>976085311</t>
  </si>
  <si>
    <t>Vybourání kanalizačních rámů včetně poklopů nebo mříží pl do 0,6 m2</t>
  </si>
  <si>
    <t>-1219630853</t>
  </si>
  <si>
    <t>1"revizní šachta</t>
  </si>
  <si>
    <t>104</t>
  </si>
  <si>
    <t>977151111</t>
  </si>
  <si>
    <t>Jádrové vrty diamantovými korunkami do stavebních materiálů D do 35 mm</t>
  </si>
  <si>
    <t>21848534</t>
  </si>
  <si>
    <t>0,8+0,35"elektro</t>
  </si>
  <si>
    <t>105</t>
  </si>
  <si>
    <t>977151113</t>
  </si>
  <si>
    <t>Jádrové vrty diamantovými korunkami do stavebních materiálů D přes 40 do 50 mm</t>
  </si>
  <si>
    <t>-1407782112</t>
  </si>
  <si>
    <t>0,8"kanalizace</t>
  </si>
  <si>
    <t>106</t>
  </si>
  <si>
    <t>977151118</t>
  </si>
  <si>
    <t>Jádrové vrty diamantovými korunkami do stavebních materiálů D přes 90 do 100 mm</t>
  </si>
  <si>
    <t>-717195612</t>
  </si>
  <si>
    <t>0,75+0,4"kanalizace základ</t>
  </si>
  <si>
    <t>107</t>
  </si>
  <si>
    <t>977151122</t>
  </si>
  <si>
    <t>Jádrové vrty diamantovými korunkami do stavebních materiálů D přes 120 do 130 mm</t>
  </si>
  <si>
    <t>583506106</t>
  </si>
  <si>
    <t>0,35"vytápění</t>
  </si>
  <si>
    <t>108</t>
  </si>
  <si>
    <t>977151124</t>
  </si>
  <si>
    <t>Jádrové vrty diamantovými korunkami do stavebních materiálů D přes 150 do 180 mm</t>
  </si>
  <si>
    <t>-636537362</t>
  </si>
  <si>
    <t>30*0,75"zdivo 1. NP</t>
  </si>
  <si>
    <t>109</t>
  </si>
  <si>
    <t>977151211</t>
  </si>
  <si>
    <t>Jádrové vrty dovrchní diamantovými korunkami do stavebních materiálů D do 35 mm</t>
  </si>
  <si>
    <t>-882062771</t>
  </si>
  <si>
    <t xml:space="preserve">20*0,15"elektro </t>
  </si>
  <si>
    <t>110</t>
  </si>
  <si>
    <t>977151221</t>
  </si>
  <si>
    <t>Jádrové vrty dovrchní diamantovými korunkami do stavebních materiálů D přes 110 do 120 mm</t>
  </si>
  <si>
    <t>121158981</t>
  </si>
  <si>
    <t>0,15*7*2"1.01,1.02</t>
  </si>
  <si>
    <t>111</t>
  </si>
  <si>
    <t>978059541</t>
  </si>
  <si>
    <t>Odsekání a odebrání obkladů stěn z vnitřních obkládaček plochy přes 1 m2</t>
  </si>
  <si>
    <t>-1416622891</t>
  </si>
  <si>
    <t>1,8*(7,25+2,65*2)-1,8*0,9-0,8*1"0.09</t>
  </si>
  <si>
    <t>1,5*(7,25+4,25*2)-1,5*3,55-1,5*1-1*0,5"0.10</t>
  </si>
  <si>
    <t>2,1*1,15*3+1,8*(3,3+1*2)*0,1*(1,05*2+4,55)-0,1*0,8*20.12</t>
  </si>
  <si>
    <t>112</t>
  </si>
  <si>
    <t>979071111</t>
  </si>
  <si>
    <t>Očištění dlažebních kostek velkých s původním spárováním kamenivem těženým</t>
  </si>
  <si>
    <t>355391431</t>
  </si>
  <si>
    <t>113</t>
  </si>
  <si>
    <t>985421154</t>
  </si>
  <si>
    <t>Injektáž trhlin š 20 mm v cihelném zdivu tl přes 600 mm aktivovanou cementovou maltou včetně vrtů</t>
  </si>
  <si>
    <t>1770576869</t>
  </si>
  <si>
    <t>0,75*8*3+0,3*3+0,5*3"1.01-1.02</t>
  </si>
  <si>
    <t>997</t>
  </si>
  <si>
    <t>Přesun sutě</t>
  </si>
  <si>
    <t>114</t>
  </si>
  <si>
    <t>997002511</t>
  </si>
  <si>
    <t>Vodorovné přemístění suti a vybouraných hmot bez naložení ale se složením a urovnáním do 1 km</t>
  </si>
  <si>
    <t>-411491865</t>
  </si>
  <si>
    <t>116,232</t>
  </si>
  <si>
    <t>115</t>
  </si>
  <si>
    <t>997002519</t>
  </si>
  <si>
    <t>Příplatek ZKD 1 km přemístění suti a vybouraných hmot</t>
  </si>
  <si>
    <t>-1452888826</t>
  </si>
  <si>
    <t>116,232*19</t>
  </si>
  <si>
    <t>116</t>
  </si>
  <si>
    <t>997013213</t>
  </si>
  <si>
    <t>Vnitrostaveništní doprava suti a vybouraných hmot pro budovy v přes 9 do 12 m ručně</t>
  </si>
  <si>
    <t>423919418</t>
  </si>
  <si>
    <t>117</t>
  </si>
  <si>
    <t>997013601</t>
  </si>
  <si>
    <t>Poplatek za uložení na skládce (skládkovné) stavebního odpadu betonového kód odpadu 17 01 01</t>
  </si>
  <si>
    <t>1606963153</t>
  </si>
  <si>
    <t>1,54+2,959+32,553+6,936+0,305</t>
  </si>
  <si>
    <t>118</t>
  </si>
  <si>
    <t>997013602</t>
  </si>
  <si>
    <t>Poplatek za uložení na skládce (skládkovné) stavebního odpadu železobetonového kód odpadu 17 01 01</t>
  </si>
  <si>
    <t>986724056</t>
  </si>
  <si>
    <t>0,458</t>
  </si>
  <si>
    <t>119</t>
  </si>
  <si>
    <t>997013603</t>
  </si>
  <si>
    <t>Poplatek za uložení na skládce (skládkovné) stavebního odpadu cihelného kód odpadu 17 01 02</t>
  </si>
  <si>
    <t>49561996</t>
  </si>
  <si>
    <t>4,133+0,207+2,478+0,936</t>
  </si>
  <si>
    <t>120</t>
  </si>
  <si>
    <t>997013631</t>
  </si>
  <si>
    <t>Poplatek za uložení na skládce (skládkovné) stavebního odpadu směsného kód odpadu 17 09 04</t>
  </si>
  <si>
    <t>1050374985</t>
  </si>
  <si>
    <t>116,232-7,754-0,458-44,293-40,175-2,038</t>
  </si>
  <si>
    <t>121</t>
  </si>
  <si>
    <t>997013655</t>
  </si>
  <si>
    <t>-272257435</t>
  </si>
  <si>
    <t>5,76+11,136+1,8+21,479</t>
  </si>
  <si>
    <t>122</t>
  </si>
  <si>
    <t>997013811</t>
  </si>
  <si>
    <t>Poplatek za uložení na skládce (skládkovné) stavebního odpadu dřevěného kód odpadu 17 02 01</t>
  </si>
  <si>
    <t>1263821198</t>
  </si>
  <si>
    <t>0,952+1,086</t>
  </si>
  <si>
    <t>998</t>
  </si>
  <si>
    <t>Přesun hmot</t>
  </si>
  <si>
    <t>123</t>
  </si>
  <si>
    <t>998011002</t>
  </si>
  <si>
    <t>Přesun hmot pro budovy zděné v přes 6 do 12 m</t>
  </si>
  <si>
    <t>2061254589</t>
  </si>
  <si>
    <t>PSV</t>
  </si>
  <si>
    <t>Práce a dodávky PSV</t>
  </si>
  <si>
    <t>711</t>
  </si>
  <si>
    <t>Izolace proti vodě, vlhkosti a plynům</t>
  </si>
  <si>
    <t>124</t>
  </si>
  <si>
    <t>711141559</t>
  </si>
  <si>
    <t>Provedení izolace proti zemní vlhkosti pásy přitavením vodorovné NAIP</t>
  </si>
  <si>
    <t>-1837112458</t>
  </si>
  <si>
    <t>78,305+10,02"P1,P2,P3</t>
  </si>
  <si>
    <t>125</t>
  </si>
  <si>
    <t>6283r</t>
  </si>
  <si>
    <t>nevyztužená folie na bázi měkčeného polyvinylchloridu (PVC-P)(protiradonová izolace) tl. 1,5 mm</t>
  </si>
  <si>
    <t>-249596628</t>
  </si>
  <si>
    <t>88,325*1,1655 'Přepočtené koeficientem množství</t>
  </si>
  <si>
    <t>126</t>
  </si>
  <si>
    <t>711142559</t>
  </si>
  <si>
    <t>Provedení izolace proti zemní vlhkosti pásy přitavením svislé NAIP</t>
  </si>
  <si>
    <t>-1822317324</t>
  </si>
  <si>
    <t>(1,95*2+2,1)*0,2+2,1*1,6"výtah. šachta</t>
  </si>
  <si>
    <t>127</t>
  </si>
  <si>
    <t>62832r</t>
  </si>
  <si>
    <t>-1573589256</t>
  </si>
  <si>
    <t>4,56*1,221 'Přepočtené koeficientem množství</t>
  </si>
  <si>
    <t>128</t>
  </si>
  <si>
    <t>711161273</t>
  </si>
  <si>
    <t>Provedení izolace proti zemní vlhkosti svislé z nopové fólie</t>
  </si>
  <si>
    <t>-913177591</t>
  </si>
  <si>
    <t>6*2,55</t>
  </si>
  <si>
    <t>129</t>
  </si>
  <si>
    <t>28323010</t>
  </si>
  <si>
    <t>fólie profilovaná (nopová) drenážní HDPE s výškou nopů 20mm</t>
  </si>
  <si>
    <t>-1662746081</t>
  </si>
  <si>
    <t>15,3*1,221 'Přepočtené koeficientem množství</t>
  </si>
  <si>
    <t>130</t>
  </si>
  <si>
    <t>711161383</t>
  </si>
  <si>
    <t>Izolace proti zemní vlhkosti nopovou fólií ukončení horní lištou</t>
  </si>
  <si>
    <t>1889521714</t>
  </si>
  <si>
    <t>131</t>
  </si>
  <si>
    <t>711191001</t>
  </si>
  <si>
    <t>Provedení adhezního můstku na vodorovné ploše</t>
  </si>
  <si>
    <t>-1729572026</t>
  </si>
  <si>
    <t>9,6"1.01</t>
  </si>
  <si>
    <t>132</t>
  </si>
  <si>
    <t>58585114</t>
  </si>
  <si>
    <t>adhezní můstek pro nenasákavé podklady</t>
  </si>
  <si>
    <t>kg</t>
  </si>
  <si>
    <t>2015298209</t>
  </si>
  <si>
    <t>9,6*0,12075 'Přepočtené koeficientem množství</t>
  </si>
  <si>
    <t>133</t>
  </si>
  <si>
    <t>998711122</t>
  </si>
  <si>
    <t>Přesun hmot tonážní pro izolace proti vodě, vlhkosti a plynům ruční v objektech v přes 6 do 12 m</t>
  </si>
  <si>
    <t>1354389440</t>
  </si>
  <si>
    <t>713</t>
  </si>
  <si>
    <t>Izolace tepelné</t>
  </si>
  <si>
    <t>134</t>
  </si>
  <si>
    <t>713121111</t>
  </si>
  <si>
    <t>Montáž izolace tepelné podlah volně kladenými rohožemi, pásy, dílci, deskami 1 vrstva</t>
  </si>
  <si>
    <t>1829106122</t>
  </si>
  <si>
    <t>50,6"P1</t>
  </si>
  <si>
    <t>135</t>
  </si>
  <si>
    <t>RMAT0002</t>
  </si>
  <si>
    <t>ISOVER TDPT 15 mm</t>
  </si>
  <si>
    <t>-790540485</t>
  </si>
  <si>
    <t>50,6*1,05 'Přepočtené koeficientem množství</t>
  </si>
  <si>
    <t>136</t>
  </si>
  <si>
    <t>713121121</t>
  </si>
  <si>
    <t>Montáž izolace tepelné podlah volně kladenými rohožemi, pásy, dílci, deskami 2 vrstvy</t>
  </si>
  <si>
    <t>1341243024</t>
  </si>
  <si>
    <t>12,1+22,3+7,3+1,4+2,7+4,8"P1</t>
  </si>
  <si>
    <t>10,02"P3</t>
  </si>
  <si>
    <t>137</t>
  </si>
  <si>
    <t>28375921</t>
  </si>
  <si>
    <t>deska EPS 200 pro konstrukce s velmi vysokým zatížením λ=0,034 tl 50mm</t>
  </si>
  <si>
    <t>916807495</t>
  </si>
  <si>
    <t>10,2"P3</t>
  </si>
  <si>
    <t>10,2*2,1 'Přepočtené koeficientem množství</t>
  </si>
  <si>
    <t>138</t>
  </si>
  <si>
    <t>28375910</t>
  </si>
  <si>
    <t>deska EPS 150 pro konstrukce s vysokým zatížením λ=0,035 tl 60mm</t>
  </si>
  <si>
    <t>1680167905</t>
  </si>
  <si>
    <t>50,6*2,1 'Přepočtené koeficientem množství</t>
  </si>
  <si>
    <t>139</t>
  </si>
  <si>
    <t>713131121</t>
  </si>
  <si>
    <t>Montáž izolace tepelné stěn přichycením dráty rohoží, pásů, dílců, desek</t>
  </si>
  <si>
    <t>1314345492</t>
  </si>
  <si>
    <t>1,8*2,65"SD2</t>
  </si>
  <si>
    <t>140</t>
  </si>
  <si>
    <t>63148101</t>
  </si>
  <si>
    <t>deska tepelně izolační minerální univerzální λ=0,038-0,039 tl 50mm</t>
  </si>
  <si>
    <t>979022415</t>
  </si>
  <si>
    <t>4,77*1,02 'Přepočtené koeficientem množství</t>
  </si>
  <si>
    <t>141</t>
  </si>
  <si>
    <t>713191132</t>
  </si>
  <si>
    <t>Montáž izolace tepelné podlah, stropů vrchem nebo střech překrytí separační fólií z PE</t>
  </si>
  <si>
    <t>728630929</t>
  </si>
  <si>
    <t>52,900"1.02</t>
  </si>
  <si>
    <t>50,6+10,02"P1,P3</t>
  </si>
  <si>
    <t>142</t>
  </si>
  <si>
    <t>28329274</t>
  </si>
  <si>
    <t>fólie PE vyztužená pro parotěsnou vrstvu (reakce na oheň - třída E) 110g/m2</t>
  </si>
  <si>
    <t>-1635833524</t>
  </si>
  <si>
    <t>113,52*1,1655 'Přepočtené koeficientem množství</t>
  </si>
  <si>
    <t>143</t>
  </si>
  <si>
    <t>998713122</t>
  </si>
  <si>
    <t>Přesun hmot tonážní pro izolace tepelné ruční v objektech v přes 6 do 12 m</t>
  </si>
  <si>
    <t>-614734112</t>
  </si>
  <si>
    <t>714</t>
  </si>
  <si>
    <t>Nákladní zdvihadlo</t>
  </si>
  <si>
    <t>144</t>
  </si>
  <si>
    <t>71411r</t>
  </si>
  <si>
    <t>Nákladní zdvihadlo- viz příloha</t>
  </si>
  <si>
    <t>kpl</t>
  </si>
  <si>
    <t>-1996852555</t>
  </si>
  <si>
    <t>715</t>
  </si>
  <si>
    <t>Vybavení jídelny</t>
  </si>
  <si>
    <t>145</t>
  </si>
  <si>
    <t>715100r1</t>
  </si>
  <si>
    <t>554702092</t>
  </si>
  <si>
    <t>146</t>
  </si>
  <si>
    <t>715100r2</t>
  </si>
  <si>
    <t>-178285302</t>
  </si>
  <si>
    <t>721</t>
  </si>
  <si>
    <t>Zdravotechnika - kanalizace, vodovod, zařizovací předměty</t>
  </si>
  <si>
    <t>147</t>
  </si>
  <si>
    <t>721100r</t>
  </si>
  <si>
    <t>1220547569</t>
  </si>
  <si>
    <t>722</t>
  </si>
  <si>
    <t>Technologie</t>
  </si>
  <si>
    <t>148</t>
  </si>
  <si>
    <t>72211r</t>
  </si>
  <si>
    <t>1318266109</t>
  </si>
  <si>
    <t>723</t>
  </si>
  <si>
    <t>Zdravotechnika - vnitřní plynovod</t>
  </si>
  <si>
    <t>149</t>
  </si>
  <si>
    <t>72311r</t>
  </si>
  <si>
    <t>-511523486</t>
  </si>
  <si>
    <t>725</t>
  </si>
  <si>
    <t>Rolety</t>
  </si>
  <si>
    <t>150</t>
  </si>
  <si>
    <t>7251r</t>
  </si>
  <si>
    <t>Rolety vč. motorů - popis viz příloha</t>
  </si>
  <si>
    <t>soubor</t>
  </si>
  <si>
    <t>-1344255910</t>
  </si>
  <si>
    <t>734</t>
  </si>
  <si>
    <t>Ústřední vytápění</t>
  </si>
  <si>
    <t>151</t>
  </si>
  <si>
    <t>73426r</t>
  </si>
  <si>
    <t>-863461421</t>
  </si>
  <si>
    <t>741</t>
  </si>
  <si>
    <t>Elektroinstalace - silnoproud</t>
  </si>
  <si>
    <t>152</t>
  </si>
  <si>
    <t>7419r</t>
  </si>
  <si>
    <t>741272390</t>
  </si>
  <si>
    <t>742</t>
  </si>
  <si>
    <t xml:space="preserve">Elektroinstalace </t>
  </si>
  <si>
    <t>153</t>
  </si>
  <si>
    <t>74211r</t>
  </si>
  <si>
    <t>Přemístění čtečky karet na novou pozici</t>
  </si>
  <si>
    <t>739490115</t>
  </si>
  <si>
    <t>751</t>
  </si>
  <si>
    <t>Vzduchotechnika</t>
  </si>
  <si>
    <t>154</t>
  </si>
  <si>
    <t>7511r</t>
  </si>
  <si>
    <t>2145234158</t>
  </si>
  <si>
    <t>762</t>
  </si>
  <si>
    <t>Konstrukce tesařské</t>
  </si>
  <si>
    <t>155</t>
  </si>
  <si>
    <t>76208r</t>
  </si>
  <si>
    <t>Dřevěná kce - zajištění stáv. potrubí PP280/250 ve venkovním výkopu proti posunutí</t>
  </si>
  <si>
    <t>1484970537</t>
  </si>
  <si>
    <t>156</t>
  </si>
  <si>
    <t>762511233</t>
  </si>
  <si>
    <t>Podlahové kce podkladové z desek OSB tl 15 mm broušených na pero a drážku lepených</t>
  </si>
  <si>
    <t>430580637</t>
  </si>
  <si>
    <t>52,9"1.02</t>
  </si>
  <si>
    <t>157</t>
  </si>
  <si>
    <t>762522811</t>
  </si>
  <si>
    <t>Demontáž podlah s polštáři z prken tloušťky do 32 mm</t>
  </si>
  <si>
    <t>-1037693983</t>
  </si>
  <si>
    <t>52,90"1.02</t>
  </si>
  <si>
    <t>158</t>
  </si>
  <si>
    <t>998762122</t>
  </si>
  <si>
    <t>Přesun hmot tonážní pro kce tesařské ruční v objektech v přes 6 do 12 m</t>
  </si>
  <si>
    <t>-1208619191</t>
  </si>
  <si>
    <t>763</t>
  </si>
  <si>
    <t>Konstrukce suché výstavby</t>
  </si>
  <si>
    <t>159</t>
  </si>
  <si>
    <t>763121413</t>
  </si>
  <si>
    <t>SDK stěna předsazená tl 87,5 mm profil CW+UW 75 deska 1xA 12,5 bez izolace EI 15</t>
  </si>
  <si>
    <t>-901659402</t>
  </si>
  <si>
    <t>(1,8+2*0,15)*2,65</t>
  </si>
  <si>
    <t>160</t>
  </si>
  <si>
    <t>763121714</t>
  </si>
  <si>
    <t>SDK stěna předsazená základní penetrační nátěr</t>
  </si>
  <si>
    <t>1215545286</t>
  </si>
  <si>
    <t>161</t>
  </si>
  <si>
    <t>763121812</t>
  </si>
  <si>
    <t>Demontáž SDK předsazené/šachtové stěny s jednoduchou nosnou kcí opláštění dvojité</t>
  </si>
  <si>
    <t>2100730318</t>
  </si>
  <si>
    <t>(1,8+2*0,15)*2,65"SD2</t>
  </si>
  <si>
    <t>162</t>
  </si>
  <si>
    <t>763131511</t>
  </si>
  <si>
    <t>Podhled ze sádrokartonových desek jednovrstvá zavěšená spodní konstrukce z ocelových profilů CD, UD jednoduše opláštěná deskou standardní A, tl. 12,5 mm, bez izolace</t>
  </si>
  <si>
    <t>1460434181</t>
  </si>
  <si>
    <t>6,7*1,3+9,4+1,9"SD1, SD3</t>
  </si>
  <si>
    <t>163</t>
  </si>
  <si>
    <t>763131714</t>
  </si>
  <si>
    <t>SDK podhled základní penetrační nátěr</t>
  </si>
  <si>
    <t>1645759849</t>
  </si>
  <si>
    <t>20,01+3,685</t>
  </si>
  <si>
    <t>164</t>
  </si>
  <si>
    <t>763131752</t>
  </si>
  <si>
    <t>Montáž jedné vrstvy tepelné izolace do SDK podhledu</t>
  </si>
  <si>
    <t>-697391837</t>
  </si>
  <si>
    <t>165</t>
  </si>
  <si>
    <t>63152096</t>
  </si>
  <si>
    <t>pás tepelně izolační univerzální λ=0,032-0,033 tl 50mm</t>
  </si>
  <si>
    <t>-1594815819</t>
  </si>
  <si>
    <t>8,71*1,02 'Přepočtené koeficientem množství</t>
  </si>
  <si>
    <t>166</t>
  </si>
  <si>
    <t>763131821</t>
  </si>
  <si>
    <t>Demontáž SDK podhledu s dvouvrstvou nosnou kcí z ocelových profilů opláštění jednoduché</t>
  </si>
  <si>
    <t>1340974474</t>
  </si>
  <si>
    <t>6,7*1,3"SD1</t>
  </si>
  <si>
    <t>167</t>
  </si>
  <si>
    <t>763164551</t>
  </si>
  <si>
    <t>SDK obklad kcí tvaru L š přes 0,8 m desky 1xA 12,5</t>
  </si>
  <si>
    <t>-1789195849</t>
  </si>
  <si>
    <t>6,7*0,55"SD1</t>
  </si>
  <si>
    <t>168</t>
  </si>
  <si>
    <t>763164616</t>
  </si>
  <si>
    <t>SDK obklad kcí tvaru U š do 0,6 m desky 1xDF 15</t>
  </si>
  <si>
    <t>992872777</t>
  </si>
  <si>
    <t>169</t>
  </si>
  <si>
    <t>763164r</t>
  </si>
  <si>
    <t xml:space="preserve">obklad kových  kcí uzavřeného tvaru š do 1,6 m </t>
  </si>
  <si>
    <t>-1831037369</t>
  </si>
  <si>
    <t>1,62+1,31"PM</t>
  </si>
  <si>
    <t>170</t>
  </si>
  <si>
    <t>5901r</t>
  </si>
  <si>
    <t>deska PROMATECT-H tl. 15 mm</t>
  </si>
  <si>
    <t>2086527877</t>
  </si>
  <si>
    <t>(3,55*1,62+1,475*1,31)*1,15</t>
  </si>
  <si>
    <t>171</t>
  </si>
  <si>
    <t>763164821</t>
  </si>
  <si>
    <t>Demontáž SDK obkladu kovových kcí opláštění jednoduché</t>
  </si>
  <si>
    <t>2047493659</t>
  </si>
  <si>
    <t>172</t>
  </si>
  <si>
    <t>998763121</t>
  </si>
  <si>
    <t>Přesun hmot tonážní pro dřevostavby ruční v objektech v přes 6 do 12 m</t>
  </si>
  <si>
    <t>1505284914</t>
  </si>
  <si>
    <t>764</t>
  </si>
  <si>
    <t>Konstrukce klempířské</t>
  </si>
  <si>
    <t>173</t>
  </si>
  <si>
    <t>764206105</t>
  </si>
  <si>
    <t>Montáž oplechování rovných parapetů rš do 400 mm</t>
  </si>
  <si>
    <t>-613673438</t>
  </si>
  <si>
    <t>1,245"NP</t>
  </si>
  <si>
    <t>174</t>
  </si>
  <si>
    <t>13756626</t>
  </si>
  <si>
    <t>plech nerezový tl 1mm tabule</t>
  </si>
  <si>
    <t>1959442280</t>
  </si>
  <si>
    <t>4*0,4*1,245/1000</t>
  </si>
  <si>
    <t>175</t>
  </si>
  <si>
    <t>764206165</t>
  </si>
  <si>
    <t>Příplatek k montáži oplechování parapetů za zvýšenou pracnost rohů rovných parapetů rš do 400 mm</t>
  </si>
  <si>
    <t>-2112499884</t>
  </si>
  <si>
    <t>176</t>
  </si>
  <si>
    <t>998764122</t>
  </si>
  <si>
    <t>Přesun hmot tonážní pro konstrukce klempířské ruční v objektech v přes 6 do 12 m</t>
  </si>
  <si>
    <t>1016890327</t>
  </si>
  <si>
    <t>766</t>
  </si>
  <si>
    <t>Konstrukce truhlářské</t>
  </si>
  <si>
    <t>177</t>
  </si>
  <si>
    <t>766660001</t>
  </si>
  <si>
    <t>Montáž dveřních křídel otvíravých jednokřídlových š do 0,8 m do ocelové zárubně</t>
  </si>
  <si>
    <t>-1441391941</t>
  </si>
  <si>
    <t>2,000"D01</t>
  </si>
  <si>
    <t>178</t>
  </si>
  <si>
    <t>61162074</t>
  </si>
  <si>
    <t>dveře jednokřídlé voštinové povrch laminátový plné 800x1970-2100mm</t>
  </si>
  <si>
    <t>-374589176</t>
  </si>
  <si>
    <t>179</t>
  </si>
  <si>
    <t>766660172</t>
  </si>
  <si>
    <t>Montáž dveřních křídel otvíravých jednokřídlových š přes 0,8 m do obložkové zárubně</t>
  </si>
  <si>
    <t>-1767056727</t>
  </si>
  <si>
    <t>180</t>
  </si>
  <si>
    <t>61160r</t>
  </si>
  <si>
    <t>dveře jednokřídlé dřevěné do obložkové zárubně 1000/2200 mm vč. povrchové úpravy</t>
  </si>
  <si>
    <t>1351307256</t>
  </si>
  <si>
    <t>181</t>
  </si>
  <si>
    <t>766660241</t>
  </si>
  <si>
    <t>Montáž dveřních křídel kývavých jednokřídlových š do 1 m do rámové zárubně</t>
  </si>
  <si>
    <t>301494958</t>
  </si>
  <si>
    <t>182</t>
  </si>
  <si>
    <t>766660311</t>
  </si>
  <si>
    <t>Montáž posuvných dveří jednokřídlových průchozí š do 800 mm do pouzdra s jednou kapsou</t>
  </si>
  <si>
    <t>39270942</t>
  </si>
  <si>
    <t>1,000"D03</t>
  </si>
  <si>
    <t>183</t>
  </si>
  <si>
    <t>55329r</t>
  </si>
  <si>
    <t>dveře vnitřní posuvné, lamino, plné 800/1970 mm</t>
  </si>
  <si>
    <t>-1149479845</t>
  </si>
  <si>
    <t>1"D02</t>
  </si>
  <si>
    <t>184</t>
  </si>
  <si>
    <t>766660312</t>
  </si>
  <si>
    <t>Montáž posuvných dveří jednokřídlových průchozí š přes 800 do 1200 mm do pouzdra s jednou kapsou</t>
  </si>
  <si>
    <t>876226642</t>
  </si>
  <si>
    <t>185</t>
  </si>
  <si>
    <t>5532r2</t>
  </si>
  <si>
    <t>dveře vnitřní posuvné, lamino, plné 1000/1970 mm</t>
  </si>
  <si>
    <t>-1949086882</t>
  </si>
  <si>
    <t>1"D03</t>
  </si>
  <si>
    <t>186</t>
  </si>
  <si>
    <t>766660728</t>
  </si>
  <si>
    <t>Montáž dveřního interiérového kování - zámku</t>
  </si>
  <si>
    <t>1389828521</t>
  </si>
  <si>
    <t>187</t>
  </si>
  <si>
    <t>54924011</t>
  </si>
  <si>
    <t>zámek zadlabací vložkový pravolevý rozteč 90x50,5mm</t>
  </si>
  <si>
    <t>-305373091</t>
  </si>
  <si>
    <t>188</t>
  </si>
  <si>
    <t>766660729</t>
  </si>
  <si>
    <t>Montáž dveřního interiérového kování - štítku s klikou</t>
  </si>
  <si>
    <t>435143771</t>
  </si>
  <si>
    <t>189</t>
  </si>
  <si>
    <t>54914123</t>
  </si>
  <si>
    <t>kování rozetové klika/klika</t>
  </si>
  <si>
    <t>-2121353593</t>
  </si>
  <si>
    <t>190</t>
  </si>
  <si>
    <t>766660748</t>
  </si>
  <si>
    <t>Montáž dveřního interiérového kování - mušle k posuvným dveřím</t>
  </si>
  <si>
    <t>1189738438</t>
  </si>
  <si>
    <t>191</t>
  </si>
  <si>
    <t>54914137</t>
  </si>
  <si>
    <t>kování k posuvným dveřím mušle</t>
  </si>
  <si>
    <t>1225868124</t>
  </si>
  <si>
    <t>192</t>
  </si>
  <si>
    <t>998766122</t>
  </si>
  <si>
    <t>Přesun hmot tonážní pro kce truhlářské ruční v objektech v přes 6 do 12 m</t>
  </si>
  <si>
    <t>-144313793</t>
  </si>
  <si>
    <t>767</t>
  </si>
  <si>
    <t>Konstrukce zámečnické</t>
  </si>
  <si>
    <t>193</t>
  </si>
  <si>
    <t>76711r</t>
  </si>
  <si>
    <t>Demontáž, úprava + zpětná montáž sklepního okna 1000/1000 mm</t>
  </si>
  <si>
    <t>-549880427</t>
  </si>
  <si>
    <t>194</t>
  </si>
  <si>
    <t>767995111</t>
  </si>
  <si>
    <t>Montáž atypických zámečnických konstrukcí hm do 5 kg</t>
  </si>
  <si>
    <t>190496598</t>
  </si>
  <si>
    <t>52,26+22,95+24,12</t>
  </si>
  <si>
    <t>195</t>
  </si>
  <si>
    <t>767995114</t>
  </si>
  <si>
    <t>Montáž atypických zámečnických konstrukcí hm přes 20 do 50 kg</t>
  </si>
  <si>
    <t>977306994</t>
  </si>
  <si>
    <t>196</t>
  </si>
  <si>
    <t>767995115</t>
  </si>
  <si>
    <t>Montáž atypických zámečnických konstrukcí hm přes 50 do 100 kg</t>
  </si>
  <si>
    <t>-1938875530</t>
  </si>
  <si>
    <t>958,25+171,68</t>
  </si>
  <si>
    <t>197</t>
  </si>
  <si>
    <t>767995116</t>
  </si>
  <si>
    <t>Montáž atypických zámečnických konstrukcí hm přes 100 do 250 kg</t>
  </si>
  <si>
    <t>-348948691</t>
  </si>
  <si>
    <t>198</t>
  </si>
  <si>
    <t>767995117</t>
  </si>
  <si>
    <t>Montáž atypických zámečnických konstrukcí hm přes 250 do 500 kg</t>
  </si>
  <si>
    <t>-1363832542</t>
  </si>
  <si>
    <t>563,68+1409,2</t>
  </si>
  <si>
    <t>199</t>
  </si>
  <si>
    <t>13010334</t>
  </si>
  <si>
    <t>tyč ocelová plochá jakost S235JR (11 375) 300x10mm</t>
  </si>
  <si>
    <t>-717092042</t>
  </si>
  <si>
    <t>(52,26+24,12)*1,08/1000</t>
  </si>
  <si>
    <t>200</t>
  </si>
  <si>
    <t>13010316</t>
  </si>
  <si>
    <t>tyč ocelová plochá jakost S235JR (11 375) 150x10mm</t>
  </si>
  <si>
    <t>2134300128</t>
  </si>
  <si>
    <t>22,95*1,08/1000</t>
  </si>
  <si>
    <t>201</t>
  </si>
  <si>
    <t>13010732</t>
  </si>
  <si>
    <t>ocel profilová jakost S235JR (11 375) průřez I (IPN) 300</t>
  </si>
  <si>
    <t>1942462625</t>
  </si>
  <si>
    <t>(563,68+1409,2)*1,08/1000</t>
  </si>
  <si>
    <t>202</t>
  </si>
  <si>
    <t>CST.r</t>
  </si>
  <si>
    <t>trubka 82,5x12,5mm</t>
  </si>
  <si>
    <t>383678577</t>
  </si>
  <si>
    <t>(40,69+7,29)*1,08</t>
  </si>
  <si>
    <t>203</t>
  </si>
  <si>
    <t>13010272</t>
  </si>
  <si>
    <t>tyč ocelová plochá jakost S235JR (11 375) 80x10mm</t>
  </si>
  <si>
    <t>-1954366123</t>
  </si>
  <si>
    <t>50,24*1,08/1000</t>
  </si>
  <si>
    <t>204</t>
  </si>
  <si>
    <t>767996801</t>
  </si>
  <si>
    <t>Demontáž atypických zámečnických konstrukcí rozebráním hm jednotlivých dílů do 50 kg</t>
  </si>
  <si>
    <t>139959984</t>
  </si>
  <si>
    <t>52,26+22,95+50,24+24,12</t>
  </si>
  <si>
    <t>205</t>
  </si>
  <si>
    <t>767996802</t>
  </si>
  <si>
    <t>Demontáž atypických zámečnických konstrukcí rozebráním hm jednotlivých dílů přes 50 do 100 kg</t>
  </si>
  <si>
    <t>1413651170</t>
  </si>
  <si>
    <t>206</t>
  </si>
  <si>
    <t>767996803</t>
  </si>
  <si>
    <t>Demontáž atypických zámečnických konstrukcí rozebráním hm jednotlivých dílů přes 100 do 250 kg</t>
  </si>
  <si>
    <t>2125919462</t>
  </si>
  <si>
    <t>207</t>
  </si>
  <si>
    <t>767996804</t>
  </si>
  <si>
    <t>Demontáž atypických zámečnických konstrukcí rozebráním hm jednotlivých dílů přes 250 do 500 kg</t>
  </si>
  <si>
    <t>2001336239</t>
  </si>
  <si>
    <t>208</t>
  </si>
  <si>
    <t>998767122</t>
  </si>
  <si>
    <t>Přesun hmot tonážní pro zámečnické konstrukce ruční v objektech v přes 6 do 12 m</t>
  </si>
  <si>
    <t>-929148052</t>
  </si>
  <si>
    <t>771</t>
  </si>
  <si>
    <t>Podlahy z dlaždic</t>
  </si>
  <si>
    <t>209</t>
  </si>
  <si>
    <t>771111011</t>
  </si>
  <si>
    <t>Vysátí podkladu před pokládkou dlažby</t>
  </si>
  <si>
    <t>-729019260</t>
  </si>
  <si>
    <t>50,6+9,6"P1, P5</t>
  </si>
  <si>
    <t>210</t>
  </si>
  <si>
    <t>771151021</t>
  </si>
  <si>
    <t>Samonivelační stěrka podlah pevnosti 30 MPa tl 3 mm</t>
  </si>
  <si>
    <t>1918603276</t>
  </si>
  <si>
    <t>9,6"P5</t>
  </si>
  <si>
    <t>125,3"P3,P4</t>
  </si>
  <si>
    <t>211</t>
  </si>
  <si>
    <t>771151024</t>
  </si>
  <si>
    <t>Samonivelační stěrka podlah pevnosti 30 MPa tl přes 8 do 10 mm</t>
  </si>
  <si>
    <t>1325407043</t>
  </si>
  <si>
    <t>212</t>
  </si>
  <si>
    <t>771161021</t>
  </si>
  <si>
    <t>Montáž profilu ukončujícího pro plynulý přechod (dlažby s kobercem apod.)</t>
  </si>
  <si>
    <t>1936664000</t>
  </si>
  <si>
    <t>3,55+0,8+0,8+0,9+1,245</t>
  </si>
  <si>
    <t>213</t>
  </si>
  <si>
    <t>55343115</t>
  </si>
  <si>
    <t>profil přechodový Al narážecí 30mm dub, buk, javor, třešeň</t>
  </si>
  <si>
    <t>1930149410</t>
  </si>
  <si>
    <t>7,295*1,1 'Přepočtené koeficientem množství</t>
  </si>
  <si>
    <t>214</t>
  </si>
  <si>
    <t>771474111</t>
  </si>
  <si>
    <t>Montáž soklů z dlaždic keramických rovných lepených cementovým flexibilním lepidlem v do 65 mm</t>
  </si>
  <si>
    <t>-654399543</t>
  </si>
  <si>
    <t>2*(2,5+3,1)-0,8*3-0,9+2*(1,555+1,2)-0,8-0,9</t>
  </si>
  <si>
    <t>2*(1,445+2,2)-0,9+2*(2,795+1,7)-0,8</t>
  </si>
  <si>
    <t>215</t>
  </si>
  <si>
    <t>771574416</t>
  </si>
  <si>
    <t>Montáž podlah keramických hladkých lepených cementovým flexibilním lepidlem přes 9 do 12 ks/m2</t>
  </si>
  <si>
    <t>-1193037872</t>
  </si>
  <si>
    <t>50,6+9,6</t>
  </si>
  <si>
    <t>216</t>
  </si>
  <si>
    <t>59761160</t>
  </si>
  <si>
    <t>dlažba keramická slinutá mrazuvzdorná do interiéru i exteriéru povrch hladký/matný tl do 10mm přes 9 do 12ks/m2</t>
  </si>
  <si>
    <t>197169092</t>
  </si>
  <si>
    <t>60,2+26,29*0,065</t>
  </si>
  <si>
    <t>61,909*1,1 'Přepočtené koeficientem množství</t>
  </si>
  <si>
    <t>217</t>
  </si>
  <si>
    <t>771577211</t>
  </si>
  <si>
    <t>Příplatek k montáži podlah keramických lepených cementovým flexibilním lepidlem za plochu do 5 m2</t>
  </si>
  <si>
    <t>1546294587</t>
  </si>
  <si>
    <t>1,4+2,7+4,8</t>
  </si>
  <si>
    <t>218</t>
  </si>
  <si>
    <t>998771122</t>
  </si>
  <si>
    <t>Přesun hmot tonážní pro podlahy z dlaždic ruční v objektech v přes 6 do 12 m</t>
  </si>
  <si>
    <t>-53866275</t>
  </si>
  <si>
    <t>775</t>
  </si>
  <si>
    <t>Podlahy skládané</t>
  </si>
  <si>
    <t>219</t>
  </si>
  <si>
    <t>775411820</t>
  </si>
  <si>
    <t>Demontáž soklíků nebo lišt dřevěných připevňovaných vruty do suti</t>
  </si>
  <si>
    <t>1620526509</t>
  </si>
  <si>
    <t>27,700"1.02</t>
  </si>
  <si>
    <t>220</t>
  </si>
  <si>
    <t>775413120</t>
  </si>
  <si>
    <t>Montáž podlahové lišty ze dřeva tvrdého nebo měkkého připevněné vruty s přetmelením</t>
  </si>
  <si>
    <t>577265466</t>
  </si>
  <si>
    <t>2*(7,4+7,15)-1,4"1.02</t>
  </si>
  <si>
    <t>221</t>
  </si>
  <si>
    <t>61418113</t>
  </si>
  <si>
    <t>lišta podlahová dřevěná dub 7x43mm</t>
  </si>
  <si>
    <t>544966832</t>
  </si>
  <si>
    <t>27,7*1,08 'Přepočtené koeficientem množství</t>
  </si>
  <si>
    <t>222</t>
  </si>
  <si>
    <t>775521810</t>
  </si>
  <si>
    <t>Demontáž parketových tabulí s lištami přibíjenými do suti</t>
  </si>
  <si>
    <t>-1786769852</t>
  </si>
  <si>
    <t>7,15*7,4"1.02</t>
  </si>
  <si>
    <t>223</t>
  </si>
  <si>
    <t>775526210</t>
  </si>
  <si>
    <t>Montáž podlahy masivní parketové lepené z tabulí do 450x450 mm s podkladem z desek</t>
  </si>
  <si>
    <t>-36379771</t>
  </si>
  <si>
    <t>224</t>
  </si>
  <si>
    <t>61198030</t>
  </si>
  <si>
    <t>parkety mozaikové tabulový vzor masiv dub tl 8mm</t>
  </si>
  <si>
    <t>-1544397122</t>
  </si>
  <si>
    <t>52,9*1,08 'Přepočtené koeficientem množství</t>
  </si>
  <si>
    <t>225</t>
  </si>
  <si>
    <t>775591311</t>
  </si>
  <si>
    <t>Podlahy dřevěné, základní lak</t>
  </si>
  <si>
    <t>-329083429</t>
  </si>
  <si>
    <t>226</t>
  </si>
  <si>
    <t>775591312</t>
  </si>
  <si>
    <t>Podlahy dřevěné, vrchní lak pro běžnou zátěž</t>
  </si>
  <si>
    <t>-387699458</t>
  </si>
  <si>
    <t>227</t>
  </si>
  <si>
    <t>775591316</t>
  </si>
  <si>
    <t>Podlahy dřevěné, mezibroušení mezi vrstvami laku</t>
  </si>
  <si>
    <t>-1381575510</t>
  </si>
  <si>
    <t>228</t>
  </si>
  <si>
    <t>775591411</t>
  </si>
  <si>
    <t>Podlahy dřevěné, nátěr olejem a voskování</t>
  </si>
  <si>
    <t>1820796945</t>
  </si>
  <si>
    <t>229</t>
  </si>
  <si>
    <t>998775122</t>
  </si>
  <si>
    <t>Přesun hmot tonážní pro podlahy skládané ruční v objektech v přes 6 do 12 m</t>
  </si>
  <si>
    <t>48176131</t>
  </si>
  <si>
    <t>776</t>
  </si>
  <si>
    <t>Podlahy povlakové</t>
  </si>
  <si>
    <t>230</t>
  </si>
  <si>
    <t>776221111</t>
  </si>
  <si>
    <t>Lepení pásů z PVC standardním lepidlem</t>
  </si>
  <si>
    <t>-849238883</t>
  </si>
  <si>
    <t>16+2,9+15,3+91,1</t>
  </si>
  <si>
    <t>231</t>
  </si>
  <si>
    <t>28412245</t>
  </si>
  <si>
    <t>krytina podlahová heterogenní š 1,5m tl 2mm</t>
  </si>
  <si>
    <t>1187364700</t>
  </si>
  <si>
    <t>125,3*1,1 'Přepočtené koeficientem množství</t>
  </si>
  <si>
    <t>232</t>
  </si>
  <si>
    <t>776411111</t>
  </si>
  <si>
    <t>Montáž obvodových soklíků výšky do 80 mm</t>
  </si>
  <si>
    <t>1436961923</t>
  </si>
  <si>
    <t>2*(4,85+4,05)-1,45-0,75-0,75-1,25+2*(3+0,9)-0,75</t>
  </si>
  <si>
    <t>2*(3+5,1)-0,75+2*(13,65+6,7+0,95+0,15)-1,45-0,9-1,25-0,8-0,95-0,8</t>
  </si>
  <si>
    <t>233</t>
  </si>
  <si>
    <t>28411009</t>
  </si>
  <si>
    <t>lišta soklová PVC 18x80mm</t>
  </si>
  <si>
    <t>826324402</t>
  </si>
  <si>
    <t>72,85*1,02 'Přepočtené koeficientem množství</t>
  </si>
  <si>
    <t>234</t>
  </si>
  <si>
    <t>776991121</t>
  </si>
  <si>
    <t>Základní čištění nově položených podlahovin vysátím a setřením vlhkým mopem</t>
  </si>
  <si>
    <t>873879130</t>
  </si>
  <si>
    <t>235</t>
  </si>
  <si>
    <t>998776122</t>
  </si>
  <si>
    <t>Přesun hmot tonážní pro podlahy povlakové ruční v objektech v přes 6 do 12 m</t>
  </si>
  <si>
    <t>1790771809</t>
  </si>
  <si>
    <t>777</t>
  </si>
  <si>
    <t>Podlahy lité</t>
  </si>
  <si>
    <t>236</t>
  </si>
  <si>
    <t>777612101</t>
  </si>
  <si>
    <t>Uzavírací epoxidový barevný nátěr podlahy</t>
  </si>
  <si>
    <t>-2087282224</t>
  </si>
  <si>
    <t>2,3"P2</t>
  </si>
  <si>
    <t>237</t>
  </si>
  <si>
    <t>998777122</t>
  </si>
  <si>
    <t>Přesun hmot tonážní pro podlahy lité ruční v objektech v přes 6 do 12 m</t>
  </si>
  <si>
    <t>177263396</t>
  </si>
  <si>
    <t>781</t>
  </si>
  <si>
    <t>Dokončovací práce - obklady</t>
  </si>
  <si>
    <t>238</t>
  </si>
  <si>
    <t>781131112</t>
  </si>
  <si>
    <t>Izolace pod obklad nátěrem nebo stěrkou ve dvou vrstvách</t>
  </si>
  <si>
    <t>-1620968152</t>
  </si>
  <si>
    <t>1,8*(1*2+3,3)"0.17</t>
  </si>
  <si>
    <t>239</t>
  </si>
  <si>
    <t>781472291</t>
  </si>
  <si>
    <t>Příplatek k montáži obkladů keramických lepených cementovým flexibilním lepidlem za plochu do 10 m2</t>
  </si>
  <si>
    <t>-67302235</t>
  </si>
  <si>
    <t>240</t>
  </si>
  <si>
    <t>781474113</t>
  </si>
  <si>
    <t>Montáž obkladů vnitřních keramických hladkých přes 12 do 19 ks/m2 lepených flexibilním lepidlem</t>
  </si>
  <si>
    <t>-1965754320</t>
  </si>
  <si>
    <t>2*1,8*(4,33+2,625)+2*1,5*(4,33+4,25)+1,8*(3,3+1*2)</t>
  </si>
  <si>
    <t>-1,8*(0,9+1)-1,5*(1,1+1+3,55)</t>
  </si>
  <si>
    <t>241</t>
  </si>
  <si>
    <t>59761718</t>
  </si>
  <si>
    <t>obklad keramický nemrazuvzdorný povrch hladký/matný tl do 10mm přes 6 do 9ks/m2</t>
  </si>
  <si>
    <t>905721577</t>
  </si>
  <si>
    <t>242</t>
  </si>
  <si>
    <t>781492251</t>
  </si>
  <si>
    <t>Montáž profilů ukončovacích lepených flexibilním cementovým lepidlem</t>
  </si>
  <si>
    <t>1910509389</t>
  </si>
  <si>
    <t>2*(4,33+2,625+4,33+4,25)+3,3+1*2</t>
  </si>
  <si>
    <t>-(0,9+1,1*2+3,55+1)</t>
  </si>
  <si>
    <t>243</t>
  </si>
  <si>
    <t>28342001</t>
  </si>
  <si>
    <t>lišta ukončovací z PVC 8mm</t>
  </si>
  <si>
    <t>-1546705416</t>
  </si>
  <si>
    <t>28,72*1,05 'Přepočtené koeficientem množství</t>
  </si>
  <si>
    <t>244</t>
  </si>
  <si>
    <t>781731111</t>
  </si>
  <si>
    <t>Montáž obkladů vnějších z obkladaček nebo obkladových pásků cihelných do 50 ks/m2 kladených do malty</t>
  </si>
  <si>
    <t>1876290547</t>
  </si>
  <si>
    <t>245</t>
  </si>
  <si>
    <t>59623112</t>
  </si>
  <si>
    <t>pásek obkladový cihlový hladký 280x65x14mm červený</t>
  </si>
  <si>
    <t>-441951299</t>
  </si>
  <si>
    <t>1*52,8 'Přepočtené koeficientem množství</t>
  </si>
  <si>
    <t>246</t>
  </si>
  <si>
    <t>781739191</t>
  </si>
  <si>
    <t>Příplatek k montáži obkladů vnějších z obkladaček nebo obkladových pásků cihelných za plochu do 10 m2</t>
  </si>
  <si>
    <t>1795269770</t>
  </si>
  <si>
    <t>247</t>
  </si>
  <si>
    <t>781739194</t>
  </si>
  <si>
    <t>Příplatek k montáži obkladů vnějších z obkladaček nebo obkladových pásků cihelných za nerovný povrch</t>
  </si>
  <si>
    <t>1362858503</t>
  </si>
  <si>
    <t>248</t>
  </si>
  <si>
    <t>998781122</t>
  </si>
  <si>
    <t>Přesun hmot tonážní pro obklady keramické ruční v objektech v přes 6 do 12 m</t>
  </si>
  <si>
    <t>250817263</t>
  </si>
  <si>
    <t>782</t>
  </si>
  <si>
    <t>Dokončovací práce - obklady z kamene</t>
  </si>
  <si>
    <t>249</t>
  </si>
  <si>
    <t>782111312</t>
  </si>
  <si>
    <t>Montáž obkladů stěn z nepravidelných řezaných desek z měkkého kamene do malty tl přes 25 do 30 mm</t>
  </si>
  <si>
    <t>-194931807</t>
  </si>
  <si>
    <t>250</t>
  </si>
  <si>
    <t>RMAT0004</t>
  </si>
  <si>
    <t>deska z měkkého kamene</t>
  </si>
  <si>
    <t>1592875211</t>
  </si>
  <si>
    <t>251</t>
  </si>
  <si>
    <t>782191111</t>
  </si>
  <si>
    <t>Příplatek k montáži obkladu stěn z kamene a betonu za plochu do 10 m2</t>
  </si>
  <si>
    <t>-2069333166</t>
  </si>
  <si>
    <t>252</t>
  </si>
  <si>
    <t>998782122</t>
  </si>
  <si>
    <t>Přesun hmot tonážní pro obklady kamenné ruční v objektech v přes 6 do 12 m</t>
  </si>
  <si>
    <t>-190247288</t>
  </si>
  <si>
    <t>783</t>
  </si>
  <si>
    <t>Dokončovací práce - nátěry</t>
  </si>
  <si>
    <t>253</t>
  </si>
  <si>
    <t>783301311</t>
  </si>
  <si>
    <t>Odmaštění zámečnických konstrukcí vodou ředitelným odmašťovačem</t>
  </si>
  <si>
    <t>-39948836</t>
  </si>
  <si>
    <t>(2*1,97+0,8)*(0,11+2*0,05)*2"D01</t>
  </si>
  <si>
    <t>254</t>
  </si>
  <si>
    <t>783314101</t>
  </si>
  <si>
    <t>Základní jednonásobný syntetický nátěr zámečnických konstrukcí</t>
  </si>
  <si>
    <t>-469798096</t>
  </si>
  <si>
    <t>255</t>
  </si>
  <si>
    <t>783315101</t>
  </si>
  <si>
    <t>Mezinátěr jednonásobný syntetický standardní zámečnických konstrukcí</t>
  </si>
  <si>
    <t>1061305387</t>
  </si>
  <si>
    <t>256</t>
  </si>
  <si>
    <t>783317101</t>
  </si>
  <si>
    <t>Krycí jednonásobný syntetický standardní nátěr zámečnických konstrukcí</t>
  </si>
  <si>
    <t>340370682</t>
  </si>
  <si>
    <t>784</t>
  </si>
  <si>
    <t>Dokončovací práce - malby a tapety</t>
  </si>
  <si>
    <t>257</t>
  </si>
  <si>
    <t>784121001</t>
  </si>
  <si>
    <t>Oškrabání malby v místnostech v do 3,80 m</t>
  </si>
  <si>
    <t>1496023233</t>
  </si>
  <si>
    <t>2,65*(4,33*2+1,245+2,795+1,15+2,2*2+2,3*2+4,55*2+2,05*2+0,9*2+2,05*2)"upravovaná část</t>
  </si>
  <si>
    <t>0,4*2*(2,625*4+4,25*4+5,2+0,9+2,2+1,7*2+2,3)</t>
  </si>
  <si>
    <t>2,65*2*(6,7+13,65)"0.07</t>
  </si>
  <si>
    <t>0,4*2*6</t>
  </si>
  <si>
    <t>-(4,33*1,8+5,994+3,3*1,8)</t>
  </si>
  <si>
    <t>91,1+12,1+22,3+7,3+1,4+2,7+4,8+6,2+9,4+1,9"stropy</t>
  </si>
  <si>
    <t>258</t>
  </si>
  <si>
    <t>784121011</t>
  </si>
  <si>
    <t>Rozmývání podkladu po oškrabání malby v místnostech v do 3,80 m</t>
  </si>
  <si>
    <t>1403686039</t>
  </si>
  <si>
    <t>259</t>
  </si>
  <si>
    <t>784171101</t>
  </si>
  <si>
    <t>Zakrytí vnitřních podlah včetně pozdějšího odkrytí</t>
  </si>
  <si>
    <t>-1902548572</t>
  </si>
  <si>
    <t>91,1+12,1+22,3+7,3+1,4+2,7+4,8+6,2+9,4+1,9</t>
  </si>
  <si>
    <t>260</t>
  </si>
  <si>
    <t>58124844</t>
  </si>
  <si>
    <t>fólie pro malířské potřeby zakrývací tl 25µ 4x5m</t>
  </si>
  <si>
    <t>290293053</t>
  </si>
  <si>
    <t>159,2*1,05 'Přepočtené koeficientem množství</t>
  </si>
  <si>
    <t>261</t>
  </si>
  <si>
    <t>784171111</t>
  </si>
  <si>
    <t>Zakrytí vnitřních ploch stěn v místnostech v do 3,80 m</t>
  </si>
  <si>
    <t>458633419</t>
  </si>
  <si>
    <t>1,245*1,32*3+0,8*1,97*2+0,8*1,97*10+0,9*1,85</t>
  </si>
  <si>
    <t>262</t>
  </si>
  <si>
    <t>-564312502</t>
  </si>
  <si>
    <t>25,507*1,05 'Přepočtené koeficientem množství</t>
  </si>
  <si>
    <t>263</t>
  </si>
  <si>
    <t>784181111</t>
  </si>
  <si>
    <t>Základní silikátová jednonásobná bezbarvá penetrace podkladu v místnostech v do 3,80 m</t>
  </si>
  <si>
    <t>1945932324</t>
  </si>
  <si>
    <t>396,495"stávající omítky</t>
  </si>
  <si>
    <t>2,65*(2,625+4,33*2+4,25*2+5,2*2+1,4*2+1,245*5+1,475*2+2,2*2+2,795+1,7+4,25*2)-3,55*1,99</t>
  </si>
  <si>
    <t>-(1,3*6,7+0,55*6,7+1,8*2,65+6,2+9,4)"odečet SDK</t>
  </si>
  <si>
    <t>264</t>
  </si>
  <si>
    <t>784191005</t>
  </si>
  <si>
    <t>Čištění vnitřních ploch dveří nebo vrat po provedení malířských prací</t>
  </si>
  <si>
    <t>380027627</t>
  </si>
  <si>
    <t>1,245*1,32*3+0,8*1,97*12+0,9*1,85*2</t>
  </si>
  <si>
    <t>265</t>
  </si>
  <si>
    <t>784191007</t>
  </si>
  <si>
    <t>Čištění vnitřních ploch podlah po provedení malířských prací</t>
  </si>
  <si>
    <t>-2112697210</t>
  </si>
  <si>
    <t>266</t>
  </si>
  <si>
    <t>784211101</t>
  </si>
  <si>
    <t>Dvojnásobné bílé malby ze směsí za mokra výborně oděruvzdorných v místnostech v do 3,80 m</t>
  </si>
  <si>
    <t>-1084587263</t>
  </si>
  <si>
    <t>VRN</t>
  </si>
  <si>
    <t>Vedlejší rozpočtové náklady</t>
  </si>
  <si>
    <t>VRN3</t>
  </si>
  <si>
    <t>Zařízení staveniště</t>
  </si>
  <si>
    <t>267</t>
  </si>
  <si>
    <t>030001000</t>
  </si>
  <si>
    <t>%</t>
  </si>
  <si>
    <t>1024</t>
  </si>
  <si>
    <t>532680519</t>
  </si>
  <si>
    <t>VRN4</t>
  </si>
  <si>
    <t>Inženýrská činnost</t>
  </si>
  <si>
    <t>268</t>
  </si>
  <si>
    <t>045002000</t>
  </si>
  <si>
    <t>Kompletační a koordinační činnost</t>
  </si>
  <si>
    <t>976261313</t>
  </si>
  <si>
    <t>269</t>
  </si>
  <si>
    <t>049103000</t>
  </si>
  <si>
    <t>Náklady vzniklé v souvislosti s realizací stavby - zábory</t>
  </si>
  <si>
    <t>1928579964</t>
  </si>
  <si>
    <t>VRN5</t>
  </si>
  <si>
    <t>Finanční náklady</t>
  </si>
  <si>
    <t>270</t>
  </si>
  <si>
    <t>052002000</t>
  </si>
  <si>
    <t>-258238607</t>
  </si>
  <si>
    <t>VRN7</t>
  </si>
  <si>
    <t>Provozní vlivy</t>
  </si>
  <si>
    <t>271</t>
  </si>
  <si>
    <t>070001000</t>
  </si>
  <si>
    <t>-2078312486</t>
  </si>
  <si>
    <t xml:space="preserve">Židle plastová PINNA, pružná, 56 ks barva šedá, 56 ks barva jablečná zelená  </t>
  </si>
  <si>
    <t xml:space="preserve">Stůl Jackl 120x80 cm - stůl univerzální, kontsrukce barva RAL 7035 šedá, deska LTD šedá </t>
  </si>
  <si>
    <t>Výkaz výměr - Zdravotechnika</t>
  </si>
  <si>
    <t>#TypZaznamu#</t>
  </si>
  <si>
    <t>S:</t>
  </si>
  <si>
    <t>O:</t>
  </si>
  <si>
    <t>OBJ</t>
  </si>
  <si>
    <t>R:</t>
  </si>
  <si>
    <t>ROZ</t>
  </si>
  <si>
    <t>C:</t>
  </si>
  <si>
    <t>CAS_STR</t>
  </si>
  <si>
    <t>P.č.</t>
  </si>
  <si>
    <t>Číslo položky</t>
  </si>
  <si>
    <t>Název položky</t>
  </si>
  <si>
    <t>množství</t>
  </si>
  <si>
    <t>cena / MJ</t>
  </si>
  <si>
    <t>Celkem</t>
  </si>
  <si>
    <t>Dodávka</t>
  </si>
  <si>
    <t>Dodávka celk.</t>
  </si>
  <si>
    <t>Montáž</t>
  </si>
  <si>
    <t>Montáž celk.</t>
  </si>
  <si>
    <t>cena s DPH</t>
  </si>
  <si>
    <t>hmotnost / MJ</t>
  </si>
  <si>
    <t>hmotnost celk.(t)</t>
  </si>
  <si>
    <t>dem. hmotnost / MJ</t>
  </si>
  <si>
    <t>dem. hmotnost celk.(t)</t>
  </si>
  <si>
    <t>Ceník</t>
  </si>
  <si>
    <t>Cen. soustava</t>
  </si>
  <si>
    <t>Nhod / MJ</t>
  </si>
  <si>
    <t>Nhod celk.</t>
  </si>
  <si>
    <t>Díl:</t>
  </si>
  <si>
    <t>DIL</t>
  </si>
  <si>
    <t>386942112R00</t>
  </si>
  <si>
    <t>Montáž odlučovačů tuků velikosti T 3 nebo T 4</t>
  </si>
  <si>
    <t>POL1_0</t>
  </si>
  <si>
    <t>56241550R</t>
  </si>
  <si>
    <t>Odlučovač tuků plastový NS4 vč.  nástavce a, poklopů-pojízdné</t>
  </si>
  <si>
    <t>POL3_0</t>
  </si>
  <si>
    <t>892855112R00</t>
  </si>
  <si>
    <t>Kontrola kanalizace TV kamerou do 50 m</t>
  </si>
  <si>
    <t>831350012RAC</t>
  </si>
  <si>
    <t>Kanalizace z trub PVC hrdlových D 160 mm, hloubka 2,5 m</t>
  </si>
  <si>
    <t>POL2_0</t>
  </si>
  <si>
    <t>8313500xx</t>
  </si>
  <si>
    <t>Kanalizace z trub PP KG hrdlových D 160 mm, hloubka 2,5 m</t>
  </si>
  <si>
    <t>Kanalizace z trub PP KG hrdlových D 110 mm, hloubka 2,5 m</t>
  </si>
  <si>
    <t>Napojení do stávající, šachty</t>
  </si>
  <si>
    <t>sbr</t>
  </si>
  <si>
    <t>Vnitřní kanalizace</t>
  </si>
  <si>
    <t>721220801R00</t>
  </si>
  <si>
    <t>Demontáž zápachové uzávěrky, DN 70 mm</t>
  </si>
  <si>
    <t>721171808R00</t>
  </si>
  <si>
    <t>Demontáž potrubí z PVC do D 114 mm</t>
  </si>
  <si>
    <t>28654741R</t>
  </si>
  <si>
    <t>HL138</t>
  </si>
  <si>
    <t>721170909R00</t>
  </si>
  <si>
    <t>Provedení opravy vnitřní kanalizace, potrubí plastové, vsazení odbočky, D 110 mm</t>
  </si>
  <si>
    <t>721300922R00</t>
  </si>
  <si>
    <t>Pročištění ležatých svodů do DN 300 mm</t>
  </si>
  <si>
    <t>721290821R00</t>
  </si>
  <si>
    <t>Přesun vybouraných hmot, vnitřní kanalizace, v objektech výšky do 6 m</t>
  </si>
  <si>
    <t>721210831R00</t>
  </si>
  <si>
    <t xml:space="preserve">Demontážzpětné klapky </t>
  </si>
  <si>
    <t>721110806R00</t>
  </si>
  <si>
    <t>Demontáž potrubí z kameninových trub do DN 200 mm</t>
  </si>
  <si>
    <t>721176101R00</t>
  </si>
  <si>
    <t>Potrubí HT připojovací, D 32 x 1,8 mm</t>
  </si>
  <si>
    <t>721176102R00</t>
  </si>
  <si>
    <t>Potrubí HT připojovací, D 40 x 1,8 mm</t>
  </si>
  <si>
    <t>721176103R00</t>
  </si>
  <si>
    <t>Potrubí HT připojovací, D 50 x 1,8 mm</t>
  </si>
  <si>
    <t>721176105R00</t>
  </si>
  <si>
    <t>Potrubí HT připojovací, D 110 x 2,7 mm</t>
  </si>
  <si>
    <t>721290112R00</t>
  </si>
  <si>
    <t>Zkouška těsnosti kanalizace vodou DN 200 mm</t>
  </si>
  <si>
    <t>721176125R00</t>
  </si>
  <si>
    <t>Potrubí PP KG svodné (ležaté) v zemi, D 110 x 2,7 mm</t>
  </si>
  <si>
    <t>721263001RT3</t>
  </si>
  <si>
    <t>Zpětná klapka DN150-ověřit, výměna stáv. klapky</t>
  </si>
  <si>
    <t>Šachta plast DN400 se zpět. klapkou DN150, komplet šachta 2,36m</t>
  </si>
  <si>
    <t>7212630xx</t>
  </si>
  <si>
    <t>Zasekání stávající stoupačky do zdiva, vč.přeložky potrubí</t>
  </si>
  <si>
    <t>Montáž vpusti kuchyňské</t>
  </si>
  <si>
    <t>721194104R00</t>
  </si>
  <si>
    <t>Vyvedení odpadních výpustek, D 40 x 1,8 mm</t>
  </si>
  <si>
    <t>721194105R00</t>
  </si>
  <si>
    <t>Vyvedení odpadních výpustek, D 50 x 1,8 mm</t>
  </si>
  <si>
    <t>721194109R00</t>
  </si>
  <si>
    <t>Vyvedení odpadních výpustek, D 110 x 2,3 mm</t>
  </si>
  <si>
    <t>Vnitřní vodovod</t>
  </si>
  <si>
    <t>722172315R00</t>
  </si>
  <si>
    <t>Přeložky vodovodního potrubí v prostoru jídelny, demontáž,ověření funkční přípojek,nové rozvody,iz</t>
  </si>
  <si>
    <t>722181211R00</t>
  </si>
  <si>
    <t>Izolace návleková MIRELON PRO tl. stěny 6 mm</t>
  </si>
  <si>
    <t>722181213R00</t>
  </si>
  <si>
    <t>Izolace návleková MIRELON PRO tl. stěny 13 mm</t>
  </si>
  <si>
    <t>722280106R00</t>
  </si>
  <si>
    <t>Tlaková zkouška vodovodního potrubí DN 32 mm</t>
  </si>
  <si>
    <t>998722101R00</t>
  </si>
  <si>
    <t>Přesun hmot pro vnitřní vodovod, výšky do 6 m</t>
  </si>
  <si>
    <t>722290234R00</t>
  </si>
  <si>
    <t>Proplach a dezinfekce vodovodního potrubí DN 80 mm</t>
  </si>
  <si>
    <t>722178711R00</t>
  </si>
  <si>
    <t>Potrubí vícevrstvé vodovodní,Wavin Basalt Plus, polyfuzně svařené, D 20 x 2,8 mm</t>
  </si>
  <si>
    <t>722178712R00</t>
  </si>
  <si>
    <t>Potrubí vícevrstvé vodovodní,Wavin Basalt Plus, polyfuzně svařené, D 25 x 3,5 mm</t>
  </si>
  <si>
    <t>722178713R00</t>
  </si>
  <si>
    <t>Potrubí vícevrstvé vodovodní,Wavin Basalt Plus, polyfuzně svařené, D 32 x 4,4 mm</t>
  </si>
  <si>
    <t>7221787xx</t>
  </si>
  <si>
    <t>Zednické výpomoci</t>
  </si>
  <si>
    <t>Přpipojovací sada ohříváku TV, vč.čerpadla cirkulace TV</t>
  </si>
  <si>
    <t>7222356xx</t>
  </si>
  <si>
    <t>Ventil vodovodní, zpětný před nástěnnou baterii</t>
  </si>
  <si>
    <t>7222373xx</t>
  </si>
  <si>
    <t>Šroubení , DN 20</t>
  </si>
  <si>
    <t>Zařizovací předměty</t>
  </si>
  <si>
    <t>725310828R00</t>
  </si>
  <si>
    <t>Demontáž dřezů 1dílných velkokuchyňských</t>
  </si>
  <si>
    <t>552319000R</t>
  </si>
  <si>
    <t>Kuchyňská vpust 500/500-DN100 , nerez</t>
  </si>
  <si>
    <t>Kuchyňská vpust 200/800-DN100 , nerez</t>
  </si>
  <si>
    <t>725829201RT1</t>
  </si>
  <si>
    <t>Montáž baterie umyv.a dřezové nástěnné chromové, včetně dodávky pákové baterie</t>
  </si>
  <si>
    <t>725814102R00</t>
  </si>
  <si>
    <t>Ventil rohový k baterii</t>
  </si>
  <si>
    <t>725814122R00</t>
  </si>
  <si>
    <t>Ventil pračkový se zpět.kl. IVAR.08101 DN15 x DN20</t>
  </si>
  <si>
    <t>CELKEM</t>
  </si>
  <si>
    <t>END</t>
  </si>
  <si>
    <t>Výkaz výměr - Vytápění</t>
  </si>
  <si>
    <t>733</t>
  </si>
  <si>
    <t>Rozvod potrubí</t>
  </si>
  <si>
    <t>733110806R00</t>
  </si>
  <si>
    <t>Demontáž potrubí ocelového závitového do DN 15-32</t>
  </si>
  <si>
    <t>7331108xx</t>
  </si>
  <si>
    <t>Přeložky ocelového potrubí  do DN 50, demontáž,zpětná montáž,nátěr,izolace 40 mm</t>
  </si>
  <si>
    <t>733163102R00</t>
  </si>
  <si>
    <t>Potrubí z měděných trubek vytápění D 15 x 1,0 mm</t>
  </si>
  <si>
    <t>733163106R00</t>
  </si>
  <si>
    <t>Potrubí z měděných trubek vytápění D 35 x 1,5 mm</t>
  </si>
  <si>
    <t>7331631xx</t>
  </si>
  <si>
    <t>Napojení na stávající potrubí, vč.přechodu</t>
  </si>
  <si>
    <t>722181214R00</t>
  </si>
  <si>
    <t>Izolace návleková  tl. stěny 20 mm</t>
  </si>
  <si>
    <t>Armatury</t>
  </si>
  <si>
    <t>734200822R00</t>
  </si>
  <si>
    <t>Demontáž armatur se 2závity do G 1</t>
  </si>
  <si>
    <t>734266426R00</t>
  </si>
  <si>
    <t>Šroubení uz.dvoutr.s vyp.rohov.Heimer Vekolux DN15</t>
  </si>
  <si>
    <t>5513730620R</t>
  </si>
  <si>
    <t>Hlavice termostatická Heimeier K pro veř. prostory</t>
  </si>
  <si>
    <t>735</t>
  </si>
  <si>
    <t>Otopná tělesa</t>
  </si>
  <si>
    <t>735151822R00</t>
  </si>
  <si>
    <t>Demontáž otopných těles panelových 2řadých,2820 mm</t>
  </si>
  <si>
    <t>735494811R00</t>
  </si>
  <si>
    <t>Vypuštění vody z otopných těles</t>
  </si>
  <si>
    <t>735890801R00</t>
  </si>
  <si>
    <t>Přemístění demont. hmot - otop. těles, H do 6 m</t>
  </si>
  <si>
    <t>735157782R00</t>
  </si>
  <si>
    <t>Otopné těleso panelové Radik Ventil Kompakt 33, v. 900 mm, dl. 600 mm</t>
  </si>
  <si>
    <t>735157672R00</t>
  </si>
  <si>
    <t>Otopné těleso panelové Radik Ventil Kompakt 22, v. 600 mm, dl. 2000 mm</t>
  </si>
  <si>
    <t>735191910R00</t>
  </si>
  <si>
    <t>Napuštění vody do otopného systému - bez kotle</t>
  </si>
  <si>
    <t>Výkaz výměr - Rozvod Plynu</t>
  </si>
  <si>
    <t>Prorážení otvorů</t>
  </si>
  <si>
    <t>974100030RA0</t>
  </si>
  <si>
    <t>Vysekání rýh ve zdivu z cihel, 15 x 15 cm</t>
  </si>
  <si>
    <t>Vnitřní plynovod</t>
  </si>
  <si>
    <t>723190901R00</t>
  </si>
  <si>
    <t>Uzavření nebo otevření plynového potrubí</t>
  </si>
  <si>
    <t>723190907R00</t>
  </si>
  <si>
    <t>Odvzdušnění a napuštění plynového potrubí</t>
  </si>
  <si>
    <t>723190909R00</t>
  </si>
  <si>
    <t>Zkouška tlaková  plynového potrubí</t>
  </si>
  <si>
    <t>723150803R00</t>
  </si>
  <si>
    <t>Demontáž potrubí ocel.hladkého svařovaného do D 76</t>
  </si>
  <si>
    <t>723150312R00</t>
  </si>
  <si>
    <t>Potrubí ocelové hladké černé svařované D 57x2,9</t>
  </si>
  <si>
    <t>Nátěry</t>
  </si>
  <si>
    <t>783434340R00</t>
  </si>
  <si>
    <t>Nátěr chlorkaučuk.potrubí do DN 50 mm Z +2x email</t>
  </si>
  <si>
    <t>VN</t>
  </si>
  <si>
    <t>Vedlejší náklady</t>
  </si>
  <si>
    <t>005 23-1010.R</t>
  </si>
  <si>
    <t>Revize</t>
  </si>
  <si>
    <t>Soubor</t>
  </si>
  <si>
    <t>POL99_0</t>
  </si>
  <si>
    <t>Akce: GYMNÁZIUM KOLÍN - REKONSTRUKCE VÝDEJNÍHO MÍSTA A JÍDELNY</t>
  </si>
  <si>
    <t>ŽIŽKOVA č.p. 162, 280 02 KOLÍN III</t>
  </si>
  <si>
    <t>Profese: ELEKTRO</t>
  </si>
  <si>
    <t>REKAPITULACE - SILNOPROUD</t>
  </si>
  <si>
    <t>UPRAVENÉ  ROZPOČTOVÉ  NÁKLADY</t>
  </si>
  <si>
    <t>1.</t>
  </si>
  <si>
    <t>El. montáže dle 21 M</t>
  </si>
  <si>
    <t>2.</t>
  </si>
  <si>
    <t>Materiál nosný</t>
  </si>
  <si>
    <t>3.</t>
  </si>
  <si>
    <t>Podružný materiál = 5% z materiálu nosného</t>
  </si>
  <si>
    <t>4.</t>
  </si>
  <si>
    <t>Pomocné práce = 3% z ceníku 21 M a materiálu</t>
  </si>
  <si>
    <t>5.</t>
  </si>
  <si>
    <t>Ceník VC 7/32</t>
  </si>
  <si>
    <t>6.</t>
  </si>
  <si>
    <t>Ceník - rozvaděče</t>
  </si>
  <si>
    <t>7.</t>
  </si>
  <si>
    <t>Ceník - revize výchozí</t>
  </si>
  <si>
    <t>A</t>
  </si>
  <si>
    <t>CELKEM URN</t>
  </si>
  <si>
    <t>9.</t>
  </si>
  <si>
    <t>Hodinová zúčtovací sazba</t>
  </si>
  <si>
    <t>B</t>
  </si>
  <si>
    <t>CELKEM URN + HZS</t>
  </si>
  <si>
    <t>11.</t>
  </si>
  <si>
    <t>Příplatek za recyklaci - svítidla 33 ks</t>
  </si>
  <si>
    <t>12.</t>
  </si>
  <si>
    <t>Příplatek za recyklaci - světel. zdroje 2 ks</t>
  </si>
  <si>
    <t>NÁKLADY CELKEM</t>
  </si>
  <si>
    <t>VC 7/155 CENÍK 21M - ELEKTROMONTÁŽE</t>
  </si>
  <si>
    <t>poř.č.</t>
  </si>
  <si>
    <t>číslo pol.</t>
  </si>
  <si>
    <t>popis položky</t>
  </si>
  <si>
    <t>m.j.</t>
  </si>
  <si>
    <t>počet</t>
  </si>
  <si>
    <t>jed. cena</t>
  </si>
  <si>
    <t>celkem</t>
  </si>
  <si>
    <t>krab.univerzální KU 68-1901</t>
  </si>
  <si>
    <t>ks</t>
  </si>
  <si>
    <t>krab.univerální KU 68-1903 vč. zapojení</t>
  </si>
  <si>
    <t>odvíčkování/zavíčkování krabice - víčko na šrouby</t>
  </si>
  <si>
    <t>osazení hmoždinky HM 8 do pál.cihel/stř.tv.kamene</t>
  </si>
  <si>
    <t>vysekání otvoru pro novou skříň 3U-18</t>
  </si>
  <si>
    <t>trubka KF09040BA el.istal.ohebná izol..</t>
  </si>
  <si>
    <t>H07 -RR-F 3G2,5 (PU)</t>
  </si>
  <si>
    <t>H07 -RR-F 5G25 (PU)</t>
  </si>
  <si>
    <t>CYKY 4Jx35mm2 750V (PU)</t>
  </si>
  <si>
    <t>CYKY 3Ox1,5 mm2 750V (PU)</t>
  </si>
  <si>
    <t>CYKY 3Jx1,5 mm2 750V (PU)</t>
  </si>
  <si>
    <t>CYKY 3Jx2,5 mm2 750V (PU)</t>
  </si>
  <si>
    <t>CYKY 5Jx1,5 mm2 750V (PU)</t>
  </si>
  <si>
    <t>CYKY 5Jx4mm2 750V (PU)</t>
  </si>
  <si>
    <t>CYKY 5Jx2,5 mm2 750V (PU)</t>
  </si>
  <si>
    <t>ukonč.vod.CU/Al v rozváděči vč.zap.konce do 2,5 mm2</t>
  </si>
  <si>
    <t>ukonč.vod.CU v rozváděči vč.zap.konce 35 mm2</t>
  </si>
  <si>
    <t>ukončení Cu šňůry s gumovou izolací do 3x2,5 mm2</t>
  </si>
  <si>
    <t>ukončení Cu šňůry s gumovou izolací do 5x25 mm2</t>
  </si>
  <si>
    <t>spín.zapuš.prost.obyč. řaz.1</t>
  </si>
  <si>
    <t>spín.zapuš.prost.obyč. řaz.6</t>
  </si>
  <si>
    <t>spín.zapuš.prost.obyč. řaz.7</t>
  </si>
  <si>
    <t>spín.zapuš.prost.vlhk. řaz.6 IP44</t>
  </si>
  <si>
    <t>spín.zapuš.prost.vlhk. řaz.7 IP44</t>
  </si>
  <si>
    <t>zás.zapuš.prost.obyč. jednásobná</t>
  </si>
  <si>
    <t>zás.zapuš.prost.vlhké s víčkem 5518A-2989 B IP44</t>
  </si>
  <si>
    <t>přípojka sporáková 3425A-0344B 3x16A/400V TANGO</t>
  </si>
  <si>
    <t>vypínač v plast krabici 32A/400V 0-1 IP65</t>
  </si>
  <si>
    <t>vypínač v plast krabici 16A/400V 0-1 IP65</t>
  </si>
  <si>
    <t>spínač 3558N-C88510P žal. 1/0 a 1/0 s blokací IP44</t>
  </si>
  <si>
    <t>37248</t>
  </si>
  <si>
    <t>NO/svít.nouz. Ekonomic LED 3.hod</t>
  </si>
  <si>
    <t>37287</t>
  </si>
  <si>
    <t>E/svít. PL5000 42W LED</t>
  </si>
  <si>
    <t>37288</t>
  </si>
  <si>
    <t>B/svít. LLLX4000 39W LED</t>
  </si>
  <si>
    <t>37289</t>
  </si>
  <si>
    <t>C/svít. E27 1x60W IP44</t>
  </si>
  <si>
    <t>svorka ochranného pospojení ZSA 16 s páskem</t>
  </si>
  <si>
    <t>ochranné pospojení vodičem CYA 16 mm2</t>
  </si>
  <si>
    <t>ochranné pospojení vodičem CY 6 mm2 (pu)</t>
  </si>
  <si>
    <t>připoj.sporáku</t>
  </si>
  <si>
    <t>připojení lázně</t>
  </si>
  <si>
    <t>připojení myčky</t>
  </si>
  <si>
    <t>připojení VZT1 a ovládání-dodávka VZT</t>
  </si>
  <si>
    <t>připojení VZT2 a ovládání přes čidlo IS4-DP</t>
  </si>
  <si>
    <t>připojení rolety ZL1,ZL2</t>
  </si>
  <si>
    <t>připojení ekvipotencionální přípojnice MET</t>
  </si>
  <si>
    <t>MONTÁŽNÍ MATERIÁL</t>
  </si>
  <si>
    <t>00314</t>
  </si>
  <si>
    <t>krabice KU 68-1901 přístrojová</t>
  </si>
  <si>
    <t>20017</t>
  </si>
  <si>
    <t>sádra stavební (balení 30kg)</t>
  </si>
  <si>
    <t>00316</t>
  </si>
  <si>
    <t>krabice KU 68-1903 rozvodná</t>
  </si>
  <si>
    <t>00060</t>
  </si>
  <si>
    <t>05151</t>
  </si>
  <si>
    <t>hmoždinka HM 8/1 do tvrdých materiálů s vrutem</t>
  </si>
  <si>
    <t>02583</t>
  </si>
  <si>
    <t>H07-RR-F 3x2,5 mm2</t>
  </si>
  <si>
    <t>H07-RR-F 5x25 mm2</t>
  </si>
  <si>
    <t>02900</t>
  </si>
  <si>
    <t>CYKY J4x35 mm2</t>
  </si>
  <si>
    <t>02920</t>
  </si>
  <si>
    <t>CYKY 3Ox1,5 mm2</t>
  </si>
  <si>
    <t>33914</t>
  </si>
  <si>
    <t>CYKY 3Jx1,5 mm2</t>
  </si>
  <si>
    <t>33918</t>
  </si>
  <si>
    <t>CYKY 3Jx2,5 mm2</t>
  </si>
  <si>
    <t>02947</t>
  </si>
  <si>
    <t>CYKY 5Jx4mm2</t>
  </si>
  <si>
    <t>02960</t>
  </si>
  <si>
    <t>CYKY 5Jx1,5 mm2</t>
  </si>
  <si>
    <t>02961</t>
  </si>
  <si>
    <t>CYKY 5Jx2,5 mm2</t>
  </si>
  <si>
    <t>01700</t>
  </si>
  <si>
    <t>spínač 3558-A01340 přístroj řaz.1,1So</t>
  </si>
  <si>
    <t>01707</t>
  </si>
  <si>
    <t>kryt 3558A-A651 B jednoduchý</t>
  </si>
  <si>
    <t>01710</t>
  </si>
  <si>
    <t>rámeček 3901A-B10 B 1.násobný</t>
  </si>
  <si>
    <t>01703</t>
  </si>
  <si>
    <t>spínač 3558-A06340 přístroj řaz 6,6So</t>
  </si>
  <si>
    <t>spínač 3558-A06340 přístroj řaz 7</t>
  </si>
  <si>
    <t>35075</t>
  </si>
  <si>
    <t xml:space="preserve">zás.5512A-2989 B jednonás.zapušť. </t>
  </si>
  <si>
    <t>zás.5518A-2989 B jednonás.zapušť. IP44</t>
  </si>
  <si>
    <t>00818</t>
  </si>
  <si>
    <t>spínač 3558A-06940 B řaz.6 zapuštěný IP44</t>
  </si>
  <si>
    <t>00817</t>
  </si>
  <si>
    <t>spínač 3558A-07940 B řaz.7 zapuštěný IP44</t>
  </si>
  <si>
    <t>00819</t>
  </si>
  <si>
    <t>00612</t>
  </si>
  <si>
    <t>přípojka sporáková 3425A-0344B 3x16A/400V</t>
  </si>
  <si>
    <t>00613</t>
  </si>
  <si>
    <t>00614</t>
  </si>
  <si>
    <t>01183</t>
  </si>
  <si>
    <t xml:space="preserve">žárovka LED E27 E27 </t>
  </si>
  <si>
    <t>13495</t>
  </si>
  <si>
    <t>svorka ZSA 16 zemnící</t>
  </si>
  <si>
    <t>13499</t>
  </si>
  <si>
    <t>pásek ZS 16 Cu uzemňovací 15x500mm</t>
  </si>
  <si>
    <t>33846</t>
  </si>
  <si>
    <t>CYA 16 mm2 zelenožlutý</t>
  </si>
  <si>
    <t>33736</t>
  </si>
  <si>
    <t>CY 6 mm2 zelenožlutý</t>
  </si>
  <si>
    <t>09995</t>
  </si>
  <si>
    <t>ekvipotencionlní svorkovnice KO 125E/EQ02KA</t>
  </si>
  <si>
    <t>10000</t>
  </si>
  <si>
    <t>Výzbroj rozváděče RK</t>
  </si>
  <si>
    <t>Výzbroj rozváděče RH</t>
  </si>
  <si>
    <t>01704</t>
  </si>
  <si>
    <t>čidlo na strop 360° IS4-DP</t>
  </si>
  <si>
    <t>Prořez 5%</t>
  </si>
  <si>
    <t>Mezisoučet</t>
  </si>
  <si>
    <t>Podružný materiál 5% z nosného materiálu</t>
  </si>
  <si>
    <t>Materiál celkem</t>
  </si>
  <si>
    <t>VC - 7/32 - ROZVADĚČE</t>
  </si>
  <si>
    <t>A-9100-1</t>
  </si>
  <si>
    <t>Montáž zapuštěného rozváděče RK do váhy 100kg</t>
  </si>
  <si>
    <t>N-7321-2</t>
  </si>
  <si>
    <t>Kontrola rozváděče RH vč. vystavení atestu</t>
  </si>
  <si>
    <t>N-7321-3</t>
  </si>
  <si>
    <t>Kontrola rozváděče RK vč. vystavení atestu</t>
  </si>
  <si>
    <t>ROZVADĚČE</t>
  </si>
  <si>
    <t>01</t>
  </si>
  <si>
    <t>Dozbrojení rozváděče RH</t>
  </si>
  <si>
    <t>02</t>
  </si>
  <si>
    <t>Výroba rozváděče RK</t>
  </si>
  <si>
    <t>CENÍK VC - 7/161/89 - M</t>
  </si>
  <si>
    <t>Výchozí revize el. zařízení dle ČSN 331500</t>
  </si>
  <si>
    <t>hod.</t>
  </si>
  <si>
    <t>HZS - HODINOVÁ ZÚČTOVACÍ SAZBA</t>
  </si>
  <si>
    <t>Spolupráce s revizním technikem</t>
  </si>
  <si>
    <t>Práce neuvedené v ceníku</t>
  </si>
  <si>
    <t>Zabezpečení pracoviště</t>
  </si>
  <si>
    <t xml:space="preserve">Stavební přípomoce </t>
  </si>
  <si>
    <t>Spolupráce s ostatními profesemi</t>
  </si>
  <si>
    <t>Demontáže</t>
  </si>
  <si>
    <t>Výkaz výměr dodávky a montáže gastronomického zařízení</t>
  </si>
  <si>
    <t>AKCE : GYMNÁZIUM KOLÍN -                                                                           REKONSTRUKCE VÝDEJNÍHO MÍSTA A JÍDELNY</t>
  </si>
  <si>
    <t>Datum :</t>
  </si>
  <si>
    <t>poz.</t>
  </si>
  <si>
    <t>Předmět - název</t>
  </si>
  <si>
    <t>Rozměry</t>
  </si>
  <si>
    <t>Napětí</t>
  </si>
  <si>
    <t>Ks</t>
  </si>
  <si>
    <t>Cena/kus bez DPH</t>
  </si>
  <si>
    <t>Cena celkem bez DPH</t>
  </si>
  <si>
    <t>Příjem zboží</t>
  </si>
  <si>
    <t>A1</t>
  </si>
  <si>
    <t>Plošinový vozík, vyztužená rovná plošina, kolečka o průměru 125 mm,  4x otočné opatřeny brzdou, nosnost 150kg</t>
  </si>
  <si>
    <t>1200x700x950</t>
  </si>
  <si>
    <t>Sklad</t>
  </si>
  <si>
    <t>B1</t>
  </si>
  <si>
    <t>Skladový regál s plnými policemi, 4x police, regál lakovaný bílý komaxit, montované provedení</t>
  </si>
  <si>
    <t>1200x600x2000</t>
  </si>
  <si>
    <t>C</t>
  </si>
  <si>
    <t>Výdej jídel a salátů</t>
  </si>
  <si>
    <t>C1</t>
  </si>
  <si>
    <t xml:space="preserve">Celonerezové nástěnné umyvadlo s kolením ovládáním, sifonem a baterii, </t>
  </si>
  <si>
    <t>400x400x230</t>
  </si>
  <si>
    <t>C2</t>
  </si>
  <si>
    <t xml:space="preserve">Indukční sporák, 2x plotna , každá plotna o velikosti 230x230mm o výkonu 3,5kW , deska o síle 6 mm, přerušení ohřevu při odebrání nádobí z plotny,  vč. podestavby </t>
  </si>
  <si>
    <t>400x714x900</t>
  </si>
  <si>
    <t>7kW/400V</t>
  </si>
  <si>
    <t>C3</t>
  </si>
  <si>
    <t>Vypustěno</t>
  </si>
  <si>
    <t>C4</t>
  </si>
  <si>
    <t>Pracovní stůl se zásuvkami a spodní policí , zadní lem, spodní vevařená police, 3x zásuvka s kapacitou GN 1/1 - 150 mm, umístěné vlevo</t>
  </si>
  <si>
    <t>2800x700x900</t>
  </si>
  <si>
    <t>C5</t>
  </si>
  <si>
    <t>C6</t>
  </si>
  <si>
    <t>Banketový vyhřívaný vozík na GN se zvlhčováním, kapacita 15x GN 1/1,vyrobeno z chromniklové oceli 18/10 (AISI 304) provedení dvoupláťové, izolované, lisované bočnice s roztečí vsunů 75 mm, rovnoběžné proudění horkého vzduchu zajišťuje ventilátor, madlo pro transport na zadní stěně vozíku, digitální termostaty umístěné na čelní straně vozíku zajišťují jednoduché ovládání a snadnou kontrolu teploty jak vnitřního prostoru vozíku 30 až 90°C, tak ovládání zvlhčování, dno vozíku vybaveno výpustným kohoutem, jednokřídlé uzamykatelné dveře s těsněním, aretace otevřených dveří, uzavírání vozíku klikou se zámkem, masivní rohové nárazníky, 4 otočná transportní kolečka o pr. 125 mm  z toho 2 s brzdou</t>
  </si>
  <si>
    <t>775x945x1510</t>
  </si>
  <si>
    <t>2,3kW/230V</t>
  </si>
  <si>
    <t>C7</t>
  </si>
  <si>
    <t>Pojízdný talířový zásobník dvoutubusový  s ohřevem, kapacita 2x60 talířů max průměr talířů 320mm, celonerezové provedení, zásobník disponuje topným tělesem a termostatem pro regulaci teploty až do 90°C, kolečka  pr 100 mm (2x s brzdou)</t>
  </si>
  <si>
    <t>960x490x900</t>
  </si>
  <si>
    <t>0,66kW/230V</t>
  </si>
  <si>
    <t>C8</t>
  </si>
  <si>
    <t>Výdejní lázeň dělená pojízdná, 4x GN 1/1-200 hl., celonerezové provedení, kolečka pr. 100 mm z toho 2x bržděná, každá vana disponuje samostatným topným tělesem, termostatem pro regulaci teploty až do 90 °C a vypouštěcím ventilem , 1x spodní police</t>
  </si>
  <si>
    <t>1535x710x900</t>
  </si>
  <si>
    <t>2,8kW/230V</t>
  </si>
  <si>
    <t>C9</t>
  </si>
  <si>
    <t>Výdejní lázeň dělená pojízdná, 2x GN 1/1-200 hl., celonerezové provedení, kolečka pr. 100 mm z toho 2x bržděná, každá vana disponuje samostatným topným tělesem, termostatem pro regulaci teploty až do 90 °C a vypouštěcím ventilem , 1x spodní police</t>
  </si>
  <si>
    <t>810x710x900</t>
  </si>
  <si>
    <t>1,4kW/230V</t>
  </si>
  <si>
    <t>C10</t>
  </si>
  <si>
    <t>Pojízdný zásobník táců a příborů, 2x prolisované plato, příborník osazený 4x GN 1/4 o hl 150 mm, 4x kolečka o pr 100 mm, z toho 2x bržděná</t>
  </si>
  <si>
    <t>750x600x1300</t>
  </si>
  <si>
    <t>C11</t>
  </si>
  <si>
    <t>Pracovní stůl  se otvor pro zabudování podavače misek a otvor pro vevařený výdejní lázně o velikosti 1x GN 1/1, příprava pro dechovou clonu, zapláštění zadní strany nerezovým plechem + sokl</t>
  </si>
  <si>
    <t>900x700x900</t>
  </si>
  <si>
    <t>C12</t>
  </si>
  <si>
    <t>Podávací šachta na misky, určená k zabudování do stolu na pozici C11, kapacita 76 misek o pr 120 mm,  nerezové provedení</t>
  </si>
  <si>
    <t>390x390x740</t>
  </si>
  <si>
    <t>C13</t>
  </si>
  <si>
    <t>Výdejní vestavná vyhřívaná vana o velikosti GN 1/1, určená k vevaření na pozici C11,  termostatem pro regulaci teploty až do 90 °C a vypouštěcím ventilem</t>
  </si>
  <si>
    <t>0,7kW/230V</t>
  </si>
  <si>
    <t>C14</t>
  </si>
  <si>
    <t>Stolová nástavba středová jednoduchá, konzole z jeklu 30x30 mm, kalené sklo 8 mm, nerezové provedení</t>
  </si>
  <si>
    <t>900x500x350</t>
  </si>
  <si>
    <t>C15</t>
  </si>
  <si>
    <t>Výdejní stěna, zadní stěna zaplástěná nerezovým plechem + sokl, příprava pro uchycení pojezdové dráhy a dechové clony, nerezové provedení</t>
  </si>
  <si>
    <t>2650x250x900</t>
  </si>
  <si>
    <t>C16</t>
  </si>
  <si>
    <t>Dechová clona jeklová -  obě skla kalená, přední 6 mm, horní 8 mm, nerezové provedení</t>
  </si>
  <si>
    <t>1050x300x350</t>
  </si>
  <si>
    <t>C17</t>
  </si>
  <si>
    <t>Pojezdová dráha trubková, nerezové provedení, vč. konzolí</t>
  </si>
  <si>
    <t>3550x350 Doměrek</t>
  </si>
  <si>
    <t>C18</t>
  </si>
  <si>
    <t xml:space="preserve">Pracovní stůl skříňový se spodní policí, zapláštěný z čela posuvná dvířka, příprava pro pojezdovou dráhu, otvor pro agregát vitríny </t>
  </si>
  <si>
    <t>1750x650x900</t>
  </si>
  <si>
    <t>C19</t>
  </si>
  <si>
    <t>1750x350</t>
  </si>
  <si>
    <t>C20</t>
  </si>
  <si>
    <t>Vitrína, čelní a zadní posuvná dvířka, nerezové provedení, podvěšený agregát</t>
  </si>
  <si>
    <t>0,4kW/230V</t>
  </si>
  <si>
    <t>C21</t>
  </si>
  <si>
    <t>C22</t>
  </si>
  <si>
    <t>Skříňka nástěnná uzavřená s posuvnými dvířky a policí, stavitelná prostřední police, nerezové provedení</t>
  </si>
  <si>
    <t>1050x350x600</t>
  </si>
  <si>
    <t>C23</t>
  </si>
  <si>
    <t>800x350 Doměrek</t>
  </si>
  <si>
    <t>C24</t>
  </si>
  <si>
    <r>
      <t xml:space="preserve">Stahovací elektrická roleta, končící na výdejní desce </t>
    </r>
    <r>
      <rPr>
        <b/>
        <sz val="10"/>
        <rFont val="Arial"/>
        <family val="2"/>
        <charset val="238"/>
      </rPr>
      <t>- dodávka stavby</t>
    </r>
  </si>
  <si>
    <t>šířka 3550</t>
  </si>
  <si>
    <t xml:space="preserve">Výdej nápojů </t>
  </si>
  <si>
    <t>D1</t>
  </si>
  <si>
    <t>Podavač košů se skleničkami otevřený, 4x kolečka o pr. 125 mm, 2x s brzdou, trubkové madlo, kapacita 6 košů, nerezové provedení, možnost odložený koše pod podavač</t>
  </si>
  <si>
    <t>610x710x895</t>
  </si>
  <si>
    <t>D2</t>
  </si>
  <si>
    <t>Pracovní stůl skříňový se spodní policí, zapláštěný z čela posuvná dvířka, nerezové provedení</t>
  </si>
  <si>
    <t>D3</t>
  </si>
  <si>
    <t xml:space="preserve">Výrobník chlazených nápojů, objem 2x 25 litrů, nerezové provedení s hranatou nádobou z plastu, v každé nádobě lze samostaně ovládat lopatky víření, regulace teploty nápoje, </t>
  </si>
  <si>
    <t>660x450x670</t>
  </si>
  <si>
    <t>0,44kW/230V</t>
  </si>
  <si>
    <t>D4</t>
  </si>
  <si>
    <r>
      <t xml:space="preserve">Postmix - výrobník sycených nápojů, kapacita - 4 druhy limonád + 1x sodová voda + 1x chlazená voda, chladící výkon 35 lt / hod., dotykový panel s displejem, vč. veškerého příslušenství a montážního materiálu - </t>
    </r>
    <r>
      <rPr>
        <b/>
        <sz val="10"/>
        <color indexed="10"/>
        <rFont val="Arial"/>
        <family val="2"/>
        <charset val="238"/>
      </rPr>
      <t>dodávka investora</t>
    </r>
  </si>
  <si>
    <t>1kW/230V</t>
  </si>
  <si>
    <t>D5</t>
  </si>
  <si>
    <r>
      <t xml:space="preserve">Bomba s CO2 ka pozici D4 - </t>
    </r>
    <r>
      <rPr>
        <b/>
        <sz val="10"/>
        <color indexed="10"/>
        <rFont val="Arial"/>
        <family val="2"/>
        <charset val="238"/>
      </rPr>
      <t>dodávka investora</t>
    </r>
  </si>
  <si>
    <t>D6</t>
  </si>
  <si>
    <t>Vypuštěno</t>
  </si>
  <si>
    <t>D7</t>
  </si>
  <si>
    <t xml:space="preserve">Profesionální chladnička, objem 570 lt, bílá, 1x plné dveře, ventilované chlazení zajišťující rychlejší dosažení požadované vnitřní teploty po otevření dveří, digitální termostat, automatické odtávání, integrovaný zámek dveří, teplotní rozsah -2°C až +8°C, </t>
  </si>
  <si>
    <t>770x695x1890</t>
  </si>
  <si>
    <t>0,2kW/230V</t>
  </si>
  <si>
    <t>E</t>
  </si>
  <si>
    <t xml:space="preserve">Mytí stolního nádobí </t>
  </si>
  <si>
    <t>E1</t>
  </si>
  <si>
    <t>Mycí stůl s vevařeným dřezem o rozměru 500x500x250 mm, zadní a pravý lem, nerezové provedení</t>
  </si>
  <si>
    <t>600x700x900</t>
  </si>
  <si>
    <t>E2</t>
  </si>
  <si>
    <t>E3</t>
  </si>
  <si>
    <t>Buben samonavijecí s hadící, samonavíjecí hadice a vodící válečky, délka 15 metrů, materiál nerez a NBR, teplo do 90°C, max tlak 10 bar, pistole vodící rozprašovací</t>
  </si>
  <si>
    <t>250x480</t>
  </si>
  <si>
    <t>E4</t>
  </si>
  <si>
    <r>
      <t xml:space="preserve">Nástěnná vodovodní baterie - </t>
    </r>
    <r>
      <rPr>
        <b/>
        <sz val="10"/>
        <rFont val="Arial"/>
        <family val="2"/>
        <charset val="238"/>
      </rPr>
      <t>dodávka stavby</t>
    </r>
  </si>
  <si>
    <t>E5</t>
  </si>
  <si>
    <t>Vozík na tácy s použitým nádobím, nerezové provedení, kapacita každého vsunu - 2x podnos, počet zásuvů 15, celková kapacita vozíku 30 podnosů, 4x kolečka, dvě ze čtyřh koleček opatřeny aretační brzdou</t>
  </si>
  <si>
    <t>dle podnosů, výška vozíku 1800mm</t>
  </si>
  <si>
    <t>E6</t>
  </si>
  <si>
    <t>E7</t>
  </si>
  <si>
    <r>
      <t xml:space="preserve">Podlahová vpusť, s protizápachovou uzávěrou k zalití do podlahy, vč. pochůzného podlahového vyjímatelného roštu - </t>
    </r>
    <r>
      <rPr>
        <b/>
        <sz val="10"/>
        <color indexed="10"/>
        <rFont val="Arial"/>
        <family val="2"/>
        <charset val="238"/>
      </rPr>
      <t>dodávka stavby</t>
    </r>
  </si>
  <si>
    <t>800x200</t>
  </si>
  <si>
    <t>E8</t>
  </si>
  <si>
    <t>Vstupní stůl válečkový gravitační</t>
  </si>
  <si>
    <t>E9</t>
  </si>
  <si>
    <t>Mycí automat stolního nádobí  se sytémem úspory energie s eliminací úniku páry mimo mycí stroj. Spotřeba vody na 1 mycí koš maximálně 1,5l. Permanentní filtrace a průběžné odstraňování hrubých nečistot z mycí lázně umožňující mytí nádobí bez manuálního předmytí. min.2 úrovně nastavení tlaku například pro sklo a silně znečištěné a zaschlé nádobí.  Zabudovaný atmosférický bojler s oplachovým čerpadlem;garantované správná oplachová teplota. Zdvojený oplach. Zpětný vzduchový ventil (třídy A). Elektronický ovládací panel s textovým ukazatelem. Autodiagnostický systém detekce závad. Samočistící cyklus. Hygienické samovypouštěcí mycí čerpadla. Dávkovač mycího a oplachového prostředku. v souladu s DIN 10512 normomou. připojení na studenou vodu, nakládací výška min. 440mm, program pro intenzivně znečištěné a zaschlé nádobí, Standardní představitelné rychlosti mytí:3. Konektivita Wi-fi ,Automatické vypouštění mycích tanků . Elektronické hlídaní kvality mycí vody . Kapacita minimálně: 90košů/h, Rozměry maximálně: 1400 x 915 x 2200 mm, Elektrická energie maximálně: 400V/23kW</t>
  </si>
  <si>
    <t>Rozměry maximálně: 1400 x 915 x 2200 mm</t>
  </si>
  <si>
    <t>Elektrická energie maximálně: 400V/23kW</t>
  </si>
  <si>
    <t>E10</t>
  </si>
  <si>
    <t>Výstupní stůl válečkový gravitační s koncovím spínačem</t>
  </si>
  <si>
    <t>E11</t>
  </si>
  <si>
    <r>
      <t xml:space="preserve">Změkčovač vody pro myčku nádobí, konvektomat, kávovar, provedení </t>
    </r>
    <r>
      <rPr>
        <b/>
        <u/>
        <sz val="10"/>
        <rFont val="Arial CE"/>
        <charset val="238"/>
      </rPr>
      <t>automatické s objemovým řízením</t>
    </r>
    <r>
      <rPr>
        <sz val="10"/>
        <rFont val="Arial CE"/>
        <family val="2"/>
        <charset val="238"/>
      </rPr>
      <t>, teplota vody max. 43°C, kapacita zásobníku 20 kg, objem pryskyřice 10 lt</t>
    </r>
  </si>
  <si>
    <t>320x662x635</t>
  </si>
  <si>
    <t>0,05kW/230V</t>
  </si>
  <si>
    <t>F</t>
  </si>
  <si>
    <t xml:space="preserve">Mytí provozního nádobí </t>
  </si>
  <si>
    <t>F1</t>
  </si>
  <si>
    <t>Mycí stůl s lisovanými dřezy, 2x vevařený lisovaný dřez o rozměru 600x500x300 mm, zadní lem, prolamovaná pracovní deska, nerezové provedení</t>
  </si>
  <si>
    <t>1400x700x900</t>
  </si>
  <si>
    <t>F2</t>
  </si>
  <si>
    <r>
      <t>Nástěnná vovodní baterie -</t>
    </r>
    <r>
      <rPr>
        <b/>
        <sz val="10"/>
        <color indexed="10"/>
        <rFont val="Arial"/>
        <family val="2"/>
        <charset val="238"/>
      </rPr>
      <t xml:space="preserve"> dodávka stavby </t>
    </r>
  </si>
  <si>
    <t>F3</t>
  </si>
  <si>
    <t>Skladový regál s plými policemi, 4x police s podélnými výztuhami, nosná konstrukce z jeklů 40/40 mm, svařované nerezové provedení</t>
  </si>
  <si>
    <t>1500x600x1800</t>
  </si>
  <si>
    <t>G</t>
  </si>
  <si>
    <t>Mytí a skladování termoportů</t>
  </si>
  <si>
    <t>G1</t>
  </si>
  <si>
    <t>G2</t>
  </si>
  <si>
    <t>G3</t>
  </si>
  <si>
    <t>G4</t>
  </si>
  <si>
    <t>500x500</t>
  </si>
  <si>
    <t>G5</t>
  </si>
  <si>
    <t>2150x600x1800</t>
  </si>
  <si>
    <t>G6</t>
  </si>
  <si>
    <t>750x600x1800</t>
  </si>
  <si>
    <t>G7</t>
  </si>
  <si>
    <t>Mycí stůl s lisovaným dřezem, 1x vevařený lisovaný dřez o rozměru 800x600x450 mm, prolamovaná deska, zadní a levý lem, nerezové provedení</t>
  </si>
  <si>
    <t>G8</t>
  </si>
  <si>
    <t xml:space="preserve">Sprcha s baterií ze stolu a s ramínkem, nerezová tlaková hadice, vyrovnávací pružina, tlaková sprcha s pákovým ovladačem </t>
  </si>
  <si>
    <t>150x200x1200</t>
  </si>
  <si>
    <t>G9</t>
  </si>
  <si>
    <t>PODNOS GLASS GASTRONORM 530×325 MELANGE ČERVENÁ/MODRÁ</t>
  </si>
  <si>
    <t>530x325</t>
  </si>
  <si>
    <t xml:space="preserve">Požadovaná kvalita materiálu nerezového nábytku ve specifikaci zařízení </t>
  </si>
  <si>
    <t xml:space="preserve">kvalita materiálu:  potravinářská nemagnetická chromniklová nerezová ocel ČSN 17240 tj. AISI 304, síla plechu minimálně 1,0 mm, vrchní deska stolů tloušťky min. 40 mm celoplošně podlepená dřevotřískovou deskou opatřenou zdravotně nezávadným nátěrem !!!, nohy z jeklu 40x40mm, každý stůl s uzemňovacími šrouby na zadních nohách, plné nerez police tl. 40mm, pracovní desky </t>
  </si>
  <si>
    <t>Kontrolní mezisoučty</t>
  </si>
  <si>
    <t xml:space="preserve"> </t>
  </si>
  <si>
    <t xml:space="preserve"> Cenová rekapitulace</t>
  </si>
  <si>
    <t xml:space="preserve"> Cena za technologii bez DPH celkem</t>
  </si>
  <si>
    <t xml:space="preserve"> Cena za dopravu, montáž, montážní materiál a zaškolení</t>
  </si>
  <si>
    <t xml:space="preserve"> Dodávka celkem bez DPH</t>
  </si>
  <si>
    <t>Výkaz výměr</t>
  </si>
  <si>
    <t>Profese: VZDUCHOTECHNIKA</t>
  </si>
  <si>
    <t>Pozice</t>
  </si>
  <si>
    <t>Popis elementů</t>
  </si>
  <si>
    <t>Počet</t>
  </si>
  <si>
    <t>Měrná</t>
  </si>
  <si>
    <t xml:space="preserve">     Dodávková cena</t>
  </si>
  <si>
    <t xml:space="preserve">     Montážní cena</t>
  </si>
  <si>
    <t>jednotka</t>
  </si>
  <si>
    <t>jednot.</t>
  </si>
  <si>
    <t>celková</t>
  </si>
  <si>
    <t>Zařízení č. 1 - VĚTRÁNÍ VÝDEJNÍHO MÍSTA A UMYVÁRNY NÁDOBÍ, PŘÍVOD A ODVOD VZDUCHU</t>
  </si>
  <si>
    <r>
      <t xml:space="preserve">Rekuperační jednotka v podstropním provedení,  sendvičové opláštění, dodávka jednotky v celku,  dveře na šrouby, dodáno bez sifonu, rozměrový standard - viz výkresová část, vč. bypassu, bez cirkulační klapky, </t>
    </r>
    <r>
      <rPr>
        <b/>
        <sz val="10"/>
        <rFont val="Arial CE"/>
        <family val="2"/>
        <charset val="238"/>
      </rPr>
      <t xml:space="preserve">strana přívodu: </t>
    </r>
    <r>
      <rPr>
        <sz val="10"/>
        <rFont val="Arial CE"/>
        <family val="2"/>
        <charset val="238"/>
      </rPr>
      <t>filtrace tř. M5, deskový protiproudý rekuperátor s účinností 84%, elektrický ohřívač, topný výkon 1,8 kW / 400V, radiální ventilátor s EC motorem, Qv=1000 m3/h, pex.=300 Pa, Pprov.=0,37 kW, Pjmen.=0,385 kW, Ijmen=2,50 A, 230 V, akustický výkon sání-55 dB(A), akustický výkon výtlak-79 dB(A), akustický výkon plášť do okolí-65 dB(A), hrdlo sání DN 250 vč. pružné vložky a klapky, hrdlo výtlak 350x200 vč. pružné vložky, vč. integrované regulace, vč. vzdálené el. rozvodníce - délka kabeláže 6 m, vč. čidel, vč. vzdálených ovladačů</t>
    </r>
  </si>
  <si>
    <t>1 01a</t>
  </si>
  <si>
    <r>
      <rPr>
        <b/>
        <sz val="10"/>
        <rFont val="Arial CE"/>
        <family val="2"/>
        <charset val="238"/>
      </rPr>
      <t xml:space="preserve">strana odvodu:  </t>
    </r>
    <r>
      <rPr>
        <sz val="10"/>
        <rFont val="Arial CE"/>
        <family val="2"/>
        <charset val="238"/>
      </rPr>
      <t>filtrace tř. M5, deskový protiproudý rekuperátor s účinností 84%, tepelná účinnost rekuperace dle ErP=78%, radiální ventilátor s EC motorem, Qv=1000 m3/h, pex.=280 Pa, Pprov.=0,32 kW, Pjmen.=0,385 kW, Ijmen=2,50 A, 230V, akustický výkon sání-58 dB(A), akustický výkon výtlak-81 dB(A), akustický výkon plášť do okolí-65 dB(A), hrdlo sání DN 250 vč. tlumící vložky a klapky, hrdlo výtlak 350x200 vč. tlumící vložky</t>
    </r>
  </si>
  <si>
    <t>1 01b</t>
  </si>
  <si>
    <t>Kabeláž mezi rozvodnicí jednotky a jednotlivými periferiemi - vzdáleným ovladačem, provedeno v součinnosti s profesí elektro, dle el. schéma, které bude dodáno s regulací jednotky, teplotní prostorové čidlo umístěno ve vzdáleném ovladači</t>
  </si>
  <si>
    <t>1 01c</t>
  </si>
  <si>
    <t>Zprovoznění jednotky autorizovaným servisem, vč. vydání protokolu o zprovoznění</t>
  </si>
  <si>
    <t>1 01d</t>
  </si>
  <si>
    <t>Kouřové čidlo osazeno v sacím potrubí česrtvého vzduchu, čidlo zajistí vypnutí jednotky při výskytu zplodin hoření v sacím potrubí čerstvého vzduchu, prokabelování bude provedeno mezi rozvodnici jednotky a čidlem, provede VZT</t>
  </si>
  <si>
    <t>1 02</t>
  </si>
  <si>
    <t>Protidešťová žaluzie v pozinkovaném provedení, umístěna z čela potrubí, rozměr 400x400, vč. nátěru - odstín bude dohodnut se stavbou při montáži</t>
  </si>
  <si>
    <t>1 03</t>
  </si>
  <si>
    <t xml:space="preserve">Tlumič hluku 355x200x1000 mm vč. pláště a kulisy 100x195x1000 - 2 ks, kulisa obsahuje náběh a výběh, výplň z minerální plsti je kryta děrovaným plechem, vzdálenost mezi kulisami 77,5 mm, vzdálenost mezi kulisou a stěnou potrubí 38,75 mm, výměra pláště je započítána v celkové výměře potrubí </t>
  </si>
  <si>
    <t>1 04</t>
  </si>
  <si>
    <t xml:space="preserve">Tlumič hluku 355x200x1000 mm vč. pláště a kulisy 100x195x1000 - 2 ks, kulisa obsahuje pouze výběh, druhý konec kulisy je tupý, výplň z minerální plsti je kryta děrovaným plechem, vzdálenost mezi kulisami 77,5 mm, vzdálenost mezi kulisou a stěnou potrubí 38,75 mm, výměra pláště je započítána v celkové výměře potrubí </t>
  </si>
  <si>
    <t>1 05</t>
  </si>
  <si>
    <t xml:space="preserve">Tlumič hluku 355x200x1000 mm vč. pláště a kulisy 100x195x1000 - 2 ks, kulisa obsahuje pouze náběh, druhý konec kulisy je tupý, výplň z minerální plsti je kryta děrovaným plechem, vzdálenost mezi kulisami 77,5 mm, vzdálenost mezi kulisou a stěnou potrubí 38,75 mm, výměra pláště je započítána v celkové výměře potrubí </t>
  </si>
  <si>
    <t>1 06</t>
  </si>
  <si>
    <t>Jednolistá kruhová regulační klapka DN 250, vč. ručního ovládání a gumového těsnění</t>
  </si>
  <si>
    <t>1 07</t>
  </si>
  <si>
    <t>Jednolistá kruhová regulační klapka DN 125, vč. ručního ovládání a gumového těsnění</t>
  </si>
  <si>
    <t>1 08</t>
  </si>
  <si>
    <t>Vířívá vyúsť s natáčecími lamelami, pro přívod vzduchu, rozměr 400x400, počet lamel 16, vč. nízkého plenum boxu s výškou 250 mm, s regulační klapkou, hrdlo DN 200</t>
  </si>
  <si>
    <t>1 09</t>
  </si>
  <si>
    <t>Komfortní, odvodní, jednořadá pozinkovaná vyústka 625x75 pro kruhové potrubí SPIRO, s regulací R1, osazeno na potrubí</t>
  </si>
  <si>
    <t>1 10</t>
  </si>
  <si>
    <t>Komfortní, odvodní, jednořadá hliníková  vyústka 280x100 pro čtyřhranné potrubí, bez regulace, osazeno z čela potrubí</t>
  </si>
  <si>
    <t>1 11</t>
  </si>
  <si>
    <t>Stěnová hliníková jednostranná mřížka vč. upevňovacího rámečku, rozteč listů 20, pevné listy ve vodorovném směru, uzavřené provedení, rozměr 600x200</t>
  </si>
  <si>
    <t>1 12</t>
  </si>
  <si>
    <t>1.12 ÷ 1.29 volné pozice</t>
  </si>
  <si>
    <t>1 30</t>
  </si>
  <si>
    <t>Čtyřhranné pozinkované potrubí SK I., lištové příruby vč. tvarovek, orientační výměra, přesná výměra viz výkresová část - 50% tvarovek</t>
  </si>
  <si>
    <t>1 31</t>
  </si>
  <si>
    <t>Kruhové pozinkované potrubí SPIRO vč. tvarovek, spojováno na vsuvky, orientační výměra, přesná výměra viz. výkresová část</t>
  </si>
  <si>
    <t>do DN 125 - rovná trouba</t>
  </si>
  <si>
    <t>bm</t>
  </si>
  <si>
    <t>do DN 125 - tvarovka</t>
  </si>
  <si>
    <t>do DN 200 - rovná trouba</t>
  </si>
  <si>
    <t>do DN 200 - tvarovka</t>
  </si>
  <si>
    <t>do DN 250 - rovná trouba</t>
  </si>
  <si>
    <t>do DN 250 - tvarovka</t>
  </si>
  <si>
    <t>do DN 250 - zaslepení trouby</t>
  </si>
  <si>
    <t>1 32</t>
  </si>
  <si>
    <t>Tepelná a hluková izolace potrubí pro vnitřní prostředí - syntetický kaučuk tl. 20 mm, vč. AL fólie a polepu, orientační výměra, přesná výměra viz výkresová část</t>
  </si>
  <si>
    <t>Zařízení č. 2 - ODVĚTRÁNÍ UMYVÁRNY A WC PERSONÁLU, ODVOD VZDUCHU</t>
  </si>
  <si>
    <t>2 01</t>
  </si>
  <si>
    <t>Potrubní radiální ventilátor DN 160 s EC motorem a tepelnou a elektronickou ochranou proti přetížení, pracovní bude nastaven pomocí potenciometru umístěného ve svorkovnici ventilátoru, vč. externího časového doběhu, vč. spojovacích manžet DN 160-2 ks,  Qv=280 m3/h, pex.=200 Pa, 230 V, P=109 W, I=0,80 A, hladina akustického výkonu sání/výtlak/okolí: LwA=69/67/56 dB</t>
  </si>
  <si>
    <t>2 02</t>
  </si>
  <si>
    <t>Kruhový tlumič hluku pro potrubí Spiro, DN 160, délka 600 mm, plášť tlumiče je tvořena pozinkovaným plechem, vnitřní část - děrovaný pozinkovaný plech, tl. tlumiče DN 260, útlum na 500 Hz=10 dB, útlum na 1000 Hz=16 dB</t>
  </si>
  <si>
    <t>2 03</t>
  </si>
  <si>
    <t>Potrubní přetlaková těsná motýlková klapka pro potrubí SPIRO, DN 160</t>
  </si>
  <si>
    <t>2 04</t>
  </si>
  <si>
    <t>Kovový talířový ventil pro odvod vzduchu DN 125, vč. upevňovacího kroužku a zděře, vč. připojovacího hlukově tlumícího potrubí DN 127, tl. izolace 25 mm, délka 1,0 bm</t>
  </si>
  <si>
    <t>2 05</t>
  </si>
  <si>
    <t>Kovový talířový ventil pro odvod vzduchu DN 160, vč. upevňovacího kroužku a zděře, vč. připojovacího hlukově tlumícího potrubí DN 160, tl. izolace 25 mm, délka 1,0 bm</t>
  </si>
  <si>
    <t>2 06</t>
  </si>
  <si>
    <t>Dveřní oboustranná hliníková mřížka, rozměr 525x325, vč.rámečku dle tloušťky dveří, neprůhledné provedení, vodorovné lamely, minimální volná průtočná plocha 35%, vč. vyříznutí otvoru do dveří</t>
  </si>
  <si>
    <t>2 07</t>
  </si>
  <si>
    <t>Dveřní oboustranná plastová mřížka rozměr 445x82 provedení, vodorovné lamely, minimální volná průtočná plocha 40%, vč. vyříznutí otvoru do dveří</t>
  </si>
  <si>
    <t>2 08</t>
  </si>
  <si>
    <t>2.08 ÷ 2.29 volné pozice</t>
  </si>
  <si>
    <t>2 30</t>
  </si>
  <si>
    <t>Čtyřhranné pozinkované potrubí SK I., lištové příruby vč. tvarovek, orientační výměra, přesná výměra viz výkresová část - 100% tvarovek</t>
  </si>
  <si>
    <t>2 31</t>
  </si>
  <si>
    <t>do DN 100 - rovná trouba</t>
  </si>
  <si>
    <t>do DN 100 - tvarovka</t>
  </si>
  <si>
    <t>do DN 160 - rovná trouba</t>
  </si>
  <si>
    <t>do DN 160 - tvarovka</t>
  </si>
  <si>
    <t>Zařízení č. 3 - PŘIROZENÉ VĚTRÁNÍ</t>
  </si>
  <si>
    <t>3 01</t>
  </si>
  <si>
    <t>Stěnová hliníková jednostranná mřížka vč. upevňovacího rámečku, rozteč listů 20, pevné listy ve vodorovném směru, uzavřené provedení, rozměr 600x300</t>
  </si>
  <si>
    <t>Zařízení č. 4 - DEMONTÁŽE STÁVAJÍCÍHO VZDUCHOTECHNICKÉHO ZAŘÍZENÍ</t>
  </si>
  <si>
    <t>4 01</t>
  </si>
  <si>
    <t>Demontáž a ekologická likvidace stávajícího kruhového potrubí SPIRO do DN 250 vč. závěsů, vyústek na potrubí, regulačních klapek apod.</t>
  </si>
  <si>
    <t>4 02</t>
  </si>
  <si>
    <t>Demontáž a ekologická likvidace stávajícího odtahového ventilátoru do DN 250</t>
  </si>
  <si>
    <t>4 03</t>
  </si>
  <si>
    <t>Demontáž a ekologická likvidace stávajícího kruhového tlumiče hluku do DN 250 a délky do 1 bm</t>
  </si>
  <si>
    <t>4 04</t>
  </si>
  <si>
    <t>Demontáž a ekologická likvidace stávajícího nerezové odsavače par o půdorysném rozměru do 1500x1000 mm</t>
  </si>
  <si>
    <t>Zařízení č. 5 - POMOCNÝ MATERIÁL</t>
  </si>
  <si>
    <t>5 01</t>
  </si>
  <si>
    <t xml:space="preserve">Pomocný spojovací a těsnící materiál pro čtyřhranné a kruhové potrubí </t>
  </si>
  <si>
    <t>5 02</t>
  </si>
  <si>
    <t>Závěsový a kotvící systém pro kruhové a čtyřhranné potrubní rozvody, tlumiče hluku, rekuperační jednotky apod.</t>
  </si>
  <si>
    <t>5 03</t>
  </si>
  <si>
    <t>Ocel pro pomocné konstrukce, konzole apod.</t>
  </si>
  <si>
    <t>5 04</t>
  </si>
  <si>
    <t>Spojovací QIP 135 pásky pro upevnění ohebného potrubí na pevné potrubí, talířový ventil apod.</t>
  </si>
  <si>
    <t>5 05</t>
  </si>
  <si>
    <t>Spojovací QIP 165 pásky pro upevnění ohebného potrubí na pevné potrubí, talířový ventil apod.</t>
  </si>
  <si>
    <t>5 06</t>
  </si>
  <si>
    <t>Hliníková samolepící páska šíře 75 mm</t>
  </si>
  <si>
    <t>CENA celkem bez DPH</t>
  </si>
  <si>
    <t>REKAPITULACE NÁKLADŮ - VZDUCHOTECHNIKA</t>
  </si>
  <si>
    <t>Doprava</t>
  </si>
  <si>
    <t>Přesun hmot po staveništi</t>
  </si>
  <si>
    <t xml:space="preserve">Lešení a pomocné konstrukce, zdvihací mechanismy </t>
  </si>
  <si>
    <t>Dokumentace skutečného provedení</t>
  </si>
  <si>
    <t>Zprovoznění, zaregulování, protokol o zaregulování</t>
  </si>
  <si>
    <t>VZT celkem bez DPH</t>
  </si>
  <si>
    <t>Zdravotechnika - kanalizace, vodovod, zařizovací předměty - v.v. viz samostatný list</t>
  </si>
  <si>
    <t>Technologie - v.v. viz samostatný list</t>
  </si>
  <si>
    <t>Plynovod  - v.v. viz samostatný list</t>
  </si>
  <si>
    <t>Topení - v.v. viz samostatný list</t>
  </si>
  <si>
    <t>Elektroinstalace - silnoproud - v.v. viz samostatný list</t>
  </si>
  <si>
    <t>Vzduchotechnika - v.v. viz samostatný list</t>
  </si>
  <si>
    <t>Dodatečný stavebně technický průzkum   ( 6% )</t>
  </si>
  <si>
    <t>VD01</t>
  </si>
  <si>
    <r>
      <t xml:space="preserve">TeS, spol. s r.o., Chotěboř  </t>
    </r>
    <r>
      <rPr>
        <b/>
        <sz val="9"/>
        <rFont val="Symbol"/>
        <family val="1"/>
        <charset val="2"/>
      </rPr>
      <t>·</t>
    </r>
    <r>
      <rPr>
        <b/>
        <sz val="9"/>
        <rFont val="Calibri"/>
        <family val="2"/>
        <charset val="238"/>
      </rPr>
      <t xml:space="preserve">  Zednická 558  </t>
    </r>
    <r>
      <rPr>
        <b/>
        <sz val="9"/>
        <rFont val="Symbol"/>
        <family val="1"/>
        <charset val="2"/>
      </rPr>
      <t>·</t>
    </r>
    <r>
      <rPr>
        <b/>
        <sz val="9"/>
        <rFont val="Calibri"/>
        <family val="2"/>
        <charset val="238"/>
      </rPr>
      <t xml:space="preserve">  583 01  </t>
    </r>
    <r>
      <rPr>
        <b/>
        <sz val="9"/>
        <rFont val="Symbol"/>
        <family val="1"/>
        <charset val="2"/>
      </rPr>
      <t>·</t>
    </r>
    <r>
      <rPr>
        <b/>
        <sz val="9"/>
        <rFont val="Calibri"/>
        <family val="2"/>
        <charset val="238"/>
      </rPr>
      <t xml:space="preserve">  Chotěboř   tel.: 569 621 367-8,  777 621 367-8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</si>
</sst>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Kč&quot;_-;\-* #,##0.00\ &quot;Kč&quot;_-;_-* &quot;-&quot;??\ &quot;Kč&quot;_-;_-@_-"/>
    <numFmt numFmtId="164" formatCode="#,##0.00%"/>
    <numFmt numFmtId="165" formatCode="dd\.mm\.yyyy"/>
    <numFmt numFmtId="166" formatCode="#,##0.00000"/>
    <numFmt numFmtId="167" formatCode="#,##0.000"/>
    <numFmt numFmtId="168" formatCode="0.000"/>
    <numFmt numFmtId="169" formatCode="0.0%"/>
    <numFmt numFmtId="170" formatCode="_-* #,##0\ &quot;Kč&quot;_-;\-* #,##0\ &quot;Kč&quot;_-;_-* &quot;-&quot;??\ &quot;Kč&quot;_-;_-@_-"/>
  </numFmts>
  <fonts count="74"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FF0000"/>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b/>
      <sz val="11"/>
      <color rgb="FF003366"/>
      <name val="Arial CE"/>
      <family val="2"/>
      <charset val="238"/>
    </font>
    <font>
      <sz val="11"/>
      <color rgb="FF003366"/>
      <name val="Arial CE"/>
      <family val="2"/>
      <charset val="238"/>
    </font>
    <font>
      <sz val="11"/>
      <color rgb="FF969696"/>
      <name val="Arial CE"/>
      <family val="2"/>
      <charset val="238"/>
    </font>
    <font>
      <sz val="18"/>
      <color theme="10"/>
      <name val="Wingdings 2"/>
      <family val="1"/>
      <charset val="2"/>
    </font>
    <font>
      <b/>
      <sz val="10"/>
      <color rgb="FF00336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i/>
      <sz val="9"/>
      <color rgb="FF0000FF"/>
      <name val="Arial CE"/>
      <family val="2"/>
      <charset val="238"/>
    </font>
    <font>
      <i/>
      <sz val="8"/>
      <color rgb="FF0000FF"/>
      <name val="Arial CE"/>
      <family val="2"/>
      <charset val="238"/>
    </font>
    <font>
      <u/>
      <sz val="11"/>
      <color theme="10"/>
      <name val="Calibri"/>
      <family val="2"/>
      <charset val="238"/>
      <scheme val="minor"/>
    </font>
    <font>
      <sz val="10"/>
      <name val="Arial CE"/>
      <charset val="238"/>
    </font>
    <font>
      <sz val="8"/>
      <name val="Arial CE"/>
      <family val="2"/>
      <charset val="238"/>
    </font>
    <font>
      <b/>
      <sz val="12"/>
      <name val="Arial CE"/>
      <charset val="238"/>
    </font>
    <font>
      <sz val="8"/>
      <name val="Arial CE"/>
      <charset val="238"/>
    </font>
    <font>
      <sz val="10"/>
      <name val="Arial"/>
      <charset val="238"/>
    </font>
    <font>
      <sz val="10"/>
      <name val="Arial"/>
      <family val="2"/>
      <charset val="238"/>
    </font>
    <font>
      <b/>
      <sz val="10"/>
      <name val="Arial"/>
      <family val="2"/>
      <charset val="238"/>
    </font>
    <font>
      <b/>
      <sz val="12"/>
      <name val="Arial"/>
      <family val="2"/>
      <charset val="238"/>
    </font>
    <font>
      <sz val="10"/>
      <name val="Helv"/>
      <charset val="238"/>
    </font>
    <font>
      <sz val="8"/>
      <name val="Helv"/>
      <charset val="238"/>
    </font>
    <font>
      <b/>
      <i/>
      <u/>
      <sz val="14"/>
      <name val="Arial"/>
      <family val="2"/>
      <charset val="238"/>
    </font>
    <font>
      <sz val="8"/>
      <name val="Arial"/>
      <family val="2"/>
      <charset val="238"/>
    </font>
    <font>
      <b/>
      <sz val="14"/>
      <name val="Arial"/>
      <family val="2"/>
      <charset val="238"/>
    </font>
    <font>
      <b/>
      <sz val="16"/>
      <name val="Arial"/>
      <family val="2"/>
      <charset val="238"/>
    </font>
    <font>
      <sz val="12"/>
      <name val="Arial"/>
      <family val="2"/>
      <charset val="238"/>
    </font>
    <font>
      <sz val="16"/>
      <name val="Arial"/>
      <family val="2"/>
      <charset val="238"/>
    </font>
    <font>
      <b/>
      <sz val="11"/>
      <name val="Arial"/>
      <family val="2"/>
      <charset val="238"/>
    </font>
    <font>
      <b/>
      <sz val="11"/>
      <color rgb="FFFF0000"/>
      <name val="Arial"/>
      <family val="2"/>
      <charset val="238"/>
    </font>
    <font>
      <sz val="14"/>
      <name val="Arial"/>
      <family val="2"/>
      <charset val="238"/>
    </font>
    <font>
      <b/>
      <sz val="10"/>
      <color indexed="10"/>
      <name val="Arial"/>
      <family val="2"/>
      <charset val="238"/>
    </font>
    <font>
      <b/>
      <sz val="8"/>
      <name val="Arial"/>
      <family val="2"/>
      <charset val="238"/>
    </font>
    <font>
      <sz val="10"/>
      <color theme="1"/>
      <name val="Arial"/>
      <family val="2"/>
      <charset val="238"/>
    </font>
    <font>
      <b/>
      <u/>
      <sz val="10"/>
      <name val="Arial CE"/>
      <charset val="238"/>
    </font>
    <font>
      <b/>
      <i/>
      <sz val="10"/>
      <name val="Arial"/>
      <family val="2"/>
      <charset val="238"/>
    </font>
    <font>
      <i/>
      <sz val="10"/>
      <name val="Arial"/>
      <family val="2"/>
      <charset val="238"/>
    </font>
    <font>
      <b/>
      <i/>
      <sz val="8"/>
      <name val="Arial"/>
      <family val="2"/>
      <charset val="238"/>
    </font>
    <font>
      <i/>
      <sz val="8"/>
      <name val="Arial"/>
      <family val="2"/>
      <charset val="238"/>
    </font>
    <font>
      <b/>
      <sz val="20"/>
      <name val="Arial"/>
      <family val="2"/>
      <charset val="238"/>
    </font>
    <font>
      <b/>
      <sz val="14"/>
      <color indexed="10"/>
      <name val="Arial"/>
      <family val="2"/>
      <charset val="238"/>
    </font>
    <font>
      <sz val="14"/>
      <color indexed="10"/>
      <name val="Arial"/>
      <family val="2"/>
      <charset val="238"/>
    </font>
    <font>
      <b/>
      <sz val="22"/>
      <name val="Arial CE"/>
      <family val="2"/>
      <charset val="238"/>
    </font>
    <font>
      <sz val="14"/>
      <name val="Arial CE"/>
      <family val="2"/>
      <charset val="238"/>
    </font>
    <font>
      <b/>
      <u/>
      <sz val="11"/>
      <name val="Arial CE"/>
      <family val="2"/>
      <charset val="238"/>
    </font>
    <font>
      <b/>
      <u/>
      <sz val="14"/>
      <name val="Arial CE"/>
      <family val="2"/>
      <charset val="238"/>
    </font>
    <font>
      <b/>
      <sz val="9"/>
      <name val="Calibri"/>
      <family val="2"/>
      <charset val="238"/>
    </font>
    <font>
      <b/>
      <sz val="9"/>
      <name val="Symbol"/>
      <family val="1"/>
      <charset val="2"/>
    </font>
  </fonts>
  <fills count="15">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C0C0C0"/>
        <bgColor indexed="64"/>
      </patternFill>
    </fill>
    <fill>
      <patternFill patternType="solid">
        <fgColor theme="6" tint="0.39997558519241921"/>
        <bgColor indexed="64"/>
      </patternFill>
    </fill>
    <fill>
      <patternFill patternType="solid">
        <fgColor theme="0" tint="-0.34998626667073579"/>
        <bgColor indexed="64"/>
      </patternFill>
    </fill>
    <fill>
      <patternFill patternType="solid">
        <fgColor indexed="13"/>
        <bgColor indexed="64"/>
      </patternFill>
    </fill>
    <fill>
      <patternFill patternType="solid">
        <fgColor rgb="FFFFFF00"/>
        <bgColor indexed="64"/>
      </patternFill>
    </fill>
    <fill>
      <patternFill patternType="solid">
        <fgColor indexed="44"/>
        <bgColor indexed="64"/>
      </patternFill>
    </fill>
    <fill>
      <patternFill patternType="solid">
        <fgColor rgb="FF00B0F0"/>
        <bgColor indexed="64"/>
      </patternFill>
    </fill>
    <fill>
      <patternFill patternType="solid">
        <fgColor theme="0"/>
        <bgColor indexed="64"/>
      </patternFill>
    </fill>
    <fill>
      <patternFill patternType="solid">
        <fgColor indexed="55"/>
        <bgColor indexed="64"/>
      </patternFill>
    </fill>
  </fills>
  <borders count="48">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auto="1"/>
      </left>
      <right style="thin">
        <color auto="1"/>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auto="1"/>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6">
    <xf numFmtId="0" fontId="0" fillId="0" borderId="0"/>
    <xf numFmtId="0" fontId="37" fillId="0" borderId="0" applyNumberFormat="0" applyFill="0" applyBorder="0" applyAlignment="0" applyProtection="0"/>
    <xf numFmtId="0" fontId="38" fillId="0" borderId="0"/>
    <xf numFmtId="0" fontId="42" fillId="0" borderId="0"/>
    <xf numFmtId="0" fontId="46" fillId="0" borderId="0"/>
    <xf numFmtId="44" fontId="38" fillId="0" borderId="0" applyFont="0" applyFill="0" applyBorder="0" applyAlignment="0" applyProtection="0"/>
  </cellStyleXfs>
  <cellXfs count="45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6"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0" xfId="0" applyFont="1" applyAlignment="1">
      <alignment horizontal="left" vertical="center"/>
    </xf>
    <xf numFmtId="0" fontId="0" fillId="0" borderId="15" xfId="0" applyBorder="1" applyAlignment="1">
      <alignment vertical="center"/>
    </xf>
    <xf numFmtId="0" fontId="0" fillId="5" borderId="7" xfId="0" applyFill="1" applyBorder="1" applyAlignment="1">
      <alignment vertical="center"/>
    </xf>
    <xf numFmtId="0" fontId="21" fillId="5"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Alignment="1">
      <alignment vertical="center"/>
    </xf>
    <xf numFmtId="166" fontId="27" fillId="0" borderId="0" xfId="0" applyNumberFormat="1" applyFont="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2" fillId="0" borderId="0" xfId="0" applyFont="1" applyAlignment="1">
      <alignment horizontal="center"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0" fillId="0" borderId="0" xfId="0" applyFont="1" applyAlignment="1">
      <alignment horizontal="left" vertical="center"/>
    </xf>
    <xf numFmtId="0" fontId="0" fillId="0" borderId="3" xfId="0" applyBorder="1" applyAlignment="1">
      <alignment vertical="center" wrapText="1"/>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4" fontId="23" fillId="0" borderId="0" xfId="0" applyNumberFormat="1" applyFont="1"/>
    <xf numFmtId="166" fontId="32" fillId="0" borderId="12" xfId="0" applyNumberFormat="1" applyFont="1" applyBorder="1"/>
    <xf numFmtId="166" fontId="32" fillId="0" borderId="13" xfId="0" applyNumberFormat="1" applyFont="1" applyBorder="1"/>
    <xf numFmtId="4" fontId="33"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3"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22" fillId="3" borderId="14" xfId="0" applyFont="1" applyFill="1" applyBorder="1" applyAlignment="1" applyProtection="1">
      <alignment horizontal="left" vertical="center"/>
      <protection locked="0"/>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3"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6"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Alignment="1">
      <alignment horizontal="center" vertical="center"/>
    </xf>
    <xf numFmtId="167" fontId="21" fillId="3" borderId="22" xfId="0" applyNumberFormat="1" applyFont="1" applyFill="1" applyBorder="1" applyAlignment="1" applyProtection="1">
      <alignment vertical="center"/>
      <protection locked="0"/>
    </xf>
    <xf numFmtId="0" fontId="22" fillId="3" borderId="19" xfId="0" applyFont="1" applyFill="1" applyBorder="1" applyAlignment="1" applyProtection="1">
      <alignment horizontal="left" vertical="center"/>
      <protection locked="0"/>
    </xf>
    <xf numFmtId="0" fontId="22" fillId="0" borderId="20" xfId="0" applyFont="1" applyBorder="1" applyAlignment="1">
      <alignment horizontal="center" vertical="center"/>
    </xf>
    <xf numFmtId="0" fontId="0" fillId="0" borderId="20" xfId="0" applyBorder="1" applyAlignment="1">
      <alignment vertical="center"/>
    </xf>
    <xf numFmtId="166" fontId="22" fillId="0" borderId="20" xfId="0" applyNumberFormat="1" applyFont="1" applyBorder="1" applyAlignment="1">
      <alignment vertical="center"/>
    </xf>
    <xf numFmtId="166" fontId="22" fillId="0" borderId="21" xfId="0" applyNumberFormat="1" applyFont="1" applyBorder="1" applyAlignment="1">
      <alignment vertical="center"/>
    </xf>
    <xf numFmtId="0" fontId="4" fillId="0" borderId="0" xfId="2" applyFont="1" applyAlignment="1">
      <alignment horizontal="center"/>
    </xf>
    <xf numFmtId="0" fontId="38" fillId="0" borderId="0" xfId="2"/>
    <xf numFmtId="0" fontId="38" fillId="0" borderId="23" xfId="2" applyBorder="1" applyAlignment="1">
      <alignment vertical="center"/>
    </xf>
    <xf numFmtId="49" fontId="38" fillId="0" borderId="24" xfId="2" applyNumberFormat="1" applyBorder="1" applyAlignment="1">
      <alignment vertical="center"/>
    </xf>
    <xf numFmtId="0" fontId="38" fillId="6" borderId="23" xfId="2" applyFill="1" applyBorder="1"/>
    <xf numFmtId="49" fontId="38" fillId="6" borderId="24" xfId="2" applyNumberFormat="1" applyFill="1" applyBorder="1"/>
    <xf numFmtId="0" fontId="38" fillId="6" borderId="24" xfId="2" applyFill="1" applyBorder="1"/>
    <xf numFmtId="0" fontId="38" fillId="6" borderId="25" xfId="2" applyFill="1" applyBorder="1"/>
    <xf numFmtId="0" fontId="38" fillId="6" borderId="26" xfId="2" applyFill="1" applyBorder="1"/>
    <xf numFmtId="49" fontId="38" fillId="6" borderId="26" xfId="2" applyNumberFormat="1" applyFill="1" applyBorder="1"/>
    <xf numFmtId="0" fontId="38" fillId="6" borderId="27" xfId="2" applyFill="1" applyBorder="1"/>
    <xf numFmtId="0" fontId="38" fillId="6" borderId="26" xfId="2" applyFill="1" applyBorder="1" applyAlignment="1">
      <alignment wrapText="1"/>
    </xf>
    <xf numFmtId="0" fontId="38" fillId="6" borderId="28" xfId="2" applyFill="1" applyBorder="1" applyAlignment="1">
      <alignment vertical="top"/>
    </xf>
    <xf numFmtId="49" fontId="38" fillId="6" borderId="28" xfId="2" applyNumberFormat="1" applyFill="1" applyBorder="1" applyAlignment="1">
      <alignment vertical="top"/>
    </xf>
    <xf numFmtId="49" fontId="38" fillId="6" borderId="23" xfId="2" applyNumberFormat="1" applyFill="1" applyBorder="1" applyAlignment="1">
      <alignment vertical="top"/>
    </xf>
    <xf numFmtId="0" fontId="38" fillId="6" borderId="25" xfId="2" applyFill="1" applyBorder="1" applyAlignment="1">
      <alignment vertical="top"/>
    </xf>
    <xf numFmtId="166" fontId="38" fillId="6" borderId="23" xfId="2" applyNumberFormat="1" applyFill="1" applyBorder="1" applyAlignment="1">
      <alignment vertical="top"/>
    </xf>
    <xf numFmtId="4" fontId="38" fillId="6" borderId="23" xfId="2" applyNumberFormat="1" applyFill="1" applyBorder="1" applyAlignment="1">
      <alignment vertical="top"/>
    </xf>
    <xf numFmtId="0" fontId="38" fillId="6" borderId="23" xfId="2" applyFill="1" applyBorder="1" applyAlignment="1">
      <alignment vertical="top"/>
    </xf>
    <xf numFmtId="0" fontId="39" fillId="0" borderId="29" xfId="2" applyFont="1" applyBorder="1" applyAlignment="1">
      <alignment vertical="top"/>
    </xf>
    <xf numFmtId="0" fontId="39" fillId="0" borderId="30" xfId="2" applyFont="1" applyBorder="1" applyAlignment="1">
      <alignment horizontal="left" vertical="top" wrapText="1"/>
    </xf>
    <xf numFmtId="0" fontId="39" fillId="0" borderId="31" xfId="2" applyFont="1" applyBorder="1" applyAlignment="1">
      <alignment vertical="top" shrinkToFit="1"/>
    </xf>
    <xf numFmtId="166" fontId="39" fillId="0" borderId="30" xfId="2" applyNumberFormat="1" applyFont="1" applyBorder="1" applyAlignment="1">
      <alignment vertical="top" shrinkToFit="1"/>
    </xf>
    <xf numFmtId="4" fontId="39" fillId="0" borderId="30" xfId="2" applyNumberFormat="1" applyFont="1" applyBorder="1" applyAlignment="1">
      <alignment vertical="top" shrinkToFit="1"/>
    </xf>
    <xf numFmtId="0" fontId="39" fillId="0" borderId="30" xfId="2" applyFont="1" applyBorder="1" applyAlignment="1">
      <alignment vertical="top" shrinkToFit="1"/>
    </xf>
    <xf numFmtId="0" fontId="39" fillId="0" borderId="29" xfId="2" applyFont="1" applyBorder="1" applyAlignment="1">
      <alignment vertical="top" shrinkToFit="1"/>
    </xf>
    <xf numFmtId="0" fontId="39" fillId="0" borderId="0" xfId="2" applyFont="1"/>
    <xf numFmtId="0" fontId="38" fillId="6" borderId="32" xfId="2" applyFill="1" applyBorder="1" applyAlignment="1">
      <alignment vertical="top"/>
    </xf>
    <xf numFmtId="0" fontId="38" fillId="6" borderId="33" xfId="2" applyFill="1" applyBorder="1" applyAlignment="1">
      <alignment horizontal="left" vertical="top" wrapText="1"/>
    </xf>
    <xf numFmtId="0" fontId="38" fillId="6" borderId="34" xfId="2" applyFill="1" applyBorder="1" applyAlignment="1">
      <alignment vertical="top" shrinkToFit="1"/>
    </xf>
    <xf numFmtId="166" fontId="38" fillId="6" borderId="33" xfId="2" applyNumberFormat="1" applyFill="1" applyBorder="1" applyAlignment="1">
      <alignment vertical="top" shrinkToFit="1"/>
    </xf>
    <xf numFmtId="4" fontId="38" fillId="6" borderId="33" xfId="2" applyNumberFormat="1" applyFill="1" applyBorder="1" applyAlignment="1">
      <alignment vertical="top" shrinkToFit="1"/>
    </xf>
    <xf numFmtId="0" fontId="38" fillId="6" borderId="33" xfId="2" applyFill="1" applyBorder="1" applyAlignment="1">
      <alignment vertical="top" shrinkToFit="1"/>
    </xf>
    <xf numFmtId="0" fontId="38" fillId="6" borderId="32" xfId="2" applyFill="1" applyBorder="1" applyAlignment="1">
      <alignment vertical="top" shrinkToFit="1"/>
    </xf>
    <xf numFmtId="0" fontId="39" fillId="0" borderId="32" xfId="2" applyFont="1" applyBorder="1" applyAlignment="1">
      <alignment vertical="top"/>
    </xf>
    <xf numFmtId="0" fontId="39" fillId="0" borderId="33" xfId="2" applyFont="1" applyBorder="1" applyAlignment="1">
      <alignment horizontal="left" vertical="top" wrapText="1"/>
    </xf>
    <xf numFmtId="0" fontId="39" fillId="0" borderId="34" xfId="2" applyFont="1" applyBorder="1" applyAlignment="1">
      <alignment vertical="top" shrinkToFit="1"/>
    </xf>
    <xf numFmtId="166" fontId="39" fillId="0" borderId="33" xfId="2" applyNumberFormat="1" applyFont="1" applyBorder="1" applyAlignment="1">
      <alignment vertical="top" shrinkToFit="1"/>
    </xf>
    <xf numFmtId="4" fontId="39" fillId="0" borderId="33" xfId="2" applyNumberFormat="1" applyFont="1" applyBorder="1" applyAlignment="1">
      <alignment vertical="top" shrinkToFit="1"/>
    </xf>
    <xf numFmtId="0" fontId="39" fillId="0" borderId="33" xfId="2" applyFont="1" applyBorder="1" applyAlignment="1">
      <alignment vertical="top" shrinkToFit="1"/>
    </xf>
    <xf numFmtId="0" fontId="39" fillId="0" borderId="32" xfId="2" applyFont="1" applyBorder="1" applyAlignment="1">
      <alignment vertical="top" shrinkToFit="1"/>
    </xf>
    <xf numFmtId="0" fontId="16" fillId="6" borderId="33" xfId="2" applyFont="1" applyFill="1" applyBorder="1" applyAlignment="1">
      <alignment horizontal="left" vertical="top" wrapText="1"/>
    </xf>
    <xf numFmtId="4" fontId="16" fillId="7" borderId="33" xfId="2" applyNumberFormat="1" applyFont="1" applyFill="1" applyBorder="1" applyAlignment="1">
      <alignment vertical="top" shrinkToFit="1"/>
    </xf>
    <xf numFmtId="49" fontId="38" fillId="0" borderId="0" xfId="2" applyNumberFormat="1"/>
    <xf numFmtId="49" fontId="38" fillId="0" borderId="0" xfId="2" applyNumberFormat="1" applyAlignment="1">
      <alignment horizontal="left" wrapText="1"/>
    </xf>
    <xf numFmtId="0" fontId="41" fillId="0" borderId="29" xfId="2" applyFont="1" applyBorder="1" applyAlignment="1">
      <alignment vertical="top"/>
    </xf>
    <xf numFmtId="0" fontId="41" fillId="0" borderId="30" xfId="2" applyFont="1" applyBorder="1" applyAlignment="1">
      <alignment horizontal="left" vertical="top" wrapText="1"/>
    </xf>
    <xf numFmtId="0" fontId="41" fillId="0" borderId="31" xfId="2" applyFont="1" applyBorder="1" applyAlignment="1">
      <alignment vertical="top" shrinkToFit="1"/>
    </xf>
    <xf numFmtId="166" fontId="41" fillId="0" borderId="30" xfId="2" applyNumberFormat="1" applyFont="1" applyBorder="1" applyAlignment="1">
      <alignment vertical="top" shrinkToFit="1"/>
    </xf>
    <xf numFmtId="4" fontId="41" fillId="0" borderId="30" xfId="2" applyNumberFormat="1" applyFont="1" applyBorder="1" applyAlignment="1">
      <alignment vertical="top" shrinkToFit="1"/>
    </xf>
    <xf numFmtId="0" fontId="41" fillId="0" borderId="30" xfId="2" applyFont="1" applyBorder="1" applyAlignment="1">
      <alignment vertical="top" shrinkToFit="1"/>
    </xf>
    <xf numFmtId="0" fontId="41" fillId="0" borderId="29" xfId="2" applyFont="1" applyBorder="1" applyAlignment="1">
      <alignment vertical="top" shrinkToFit="1"/>
    </xf>
    <xf numFmtId="0" fontId="41" fillId="0" borderId="0" xfId="2" applyFont="1"/>
    <xf numFmtId="0" fontId="41" fillId="0" borderId="32" xfId="2" applyFont="1" applyBorder="1" applyAlignment="1">
      <alignment vertical="top"/>
    </xf>
    <xf numFmtId="0" fontId="41" fillId="0" borderId="33" xfId="2" applyFont="1" applyBorder="1" applyAlignment="1">
      <alignment horizontal="left" vertical="top" wrapText="1"/>
    </xf>
    <xf numFmtId="0" fontId="41" fillId="0" borderId="34" xfId="2" applyFont="1" applyBorder="1" applyAlignment="1">
      <alignment vertical="top" shrinkToFit="1"/>
    </xf>
    <xf numFmtId="166" fontId="41" fillId="0" borderId="33" xfId="2" applyNumberFormat="1" applyFont="1" applyBorder="1" applyAlignment="1">
      <alignment vertical="top" shrinkToFit="1"/>
    </xf>
    <xf numFmtId="4" fontId="41" fillId="0" borderId="33" xfId="2" applyNumberFormat="1" applyFont="1" applyBorder="1" applyAlignment="1">
      <alignment vertical="top" shrinkToFit="1"/>
    </xf>
    <xf numFmtId="0" fontId="41" fillId="0" borderId="33" xfId="2" applyFont="1" applyBorder="1" applyAlignment="1">
      <alignment vertical="top" shrinkToFit="1"/>
    </xf>
    <xf numFmtId="0" fontId="41" fillId="0" borderId="32" xfId="2" applyFont="1" applyBorder="1" applyAlignment="1">
      <alignment vertical="top" shrinkToFit="1"/>
    </xf>
    <xf numFmtId="0" fontId="4" fillId="0" borderId="0" xfId="3" applyFont="1" applyAlignment="1">
      <alignment horizontal="left"/>
    </xf>
    <xf numFmtId="0" fontId="42" fillId="0" borderId="0" xfId="3"/>
    <xf numFmtId="0" fontId="43" fillId="0" borderId="0" xfId="3" applyFont="1"/>
    <xf numFmtId="0" fontId="44" fillId="0" borderId="0" xfId="3" applyFont="1"/>
    <xf numFmtId="0" fontId="42" fillId="0" borderId="35" xfId="3" applyBorder="1"/>
    <xf numFmtId="0" fontId="42" fillId="0" borderId="0" xfId="3" applyAlignment="1">
      <alignment horizontal="center"/>
    </xf>
    <xf numFmtId="4" fontId="42" fillId="0" borderId="0" xfId="3" applyNumberFormat="1"/>
    <xf numFmtId="0" fontId="43" fillId="0" borderId="0" xfId="3" applyFont="1" applyAlignment="1">
      <alignment horizontal="center"/>
    </xf>
    <xf numFmtId="0" fontId="42" fillId="0" borderId="35" xfId="3" applyBorder="1" applyAlignment="1">
      <alignment horizontal="center"/>
    </xf>
    <xf numFmtId="4" fontId="42" fillId="0" borderId="35" xfId="3" applyNumberFormat="1" applyBorder="1"/>
    <xf numFmtId="0" fontId="43" fillId="0" borderId="35" xfId="3" applyFont="1" applyBorder="1" applyAlignment="1">
      <alignment horizontal="center"/>
    </xf>
    <xf numFmtId="4" fontId="44" fillId="7" borderId="0" xfId="3" applyNumberFormat="1" applyFont="1" applyFill="1"/>
    <xf numFmtId="0" fontId="44" fillId="8" borderId="0" xfId="3" applyFont="1" applyFill="1"/>
    <xf numFmtId="0" fontId="42" fillId="0" borderId="35" xfId="3" applyBorder="1" applyAlignment="1">
      <alignment horizontal="right"/>
    </xf>
    <xf numFmtId="0" fontId="42" fillId="0" borderId="0" xfId="3" applyAlignment="1">
      <alignment horizontal="left"/>
    </xf>
    <xf numFmtId="167" fontId="42" fillId="0" borderId="0" xfId="3" applyNumberFormat="1"/>
    <xf numFmtId="49" fontId="42" fillId="0" borderId="0" xfId="3" applyNumberFormat="1"/>
    <xf numFmtId="0" fontId="42" fillId="0" borderId="35" xfId="3" applyBorder="1" applyAlignment="1">
      <alignment horizontal="left"/>
    </xf>
    <xf numFmtId="167" fontId="42" fillId="0" borderId="35" xfId="3" applyNumberFormat="1" applyBorder="1"/>
    <xf numFmtId="4" fontId="44" fillId="0" borderId="0" xfId="3" applyNumberFormat="1" applyFont="1"/>
    <xf numFmtId="49" fontId="42" fillId="0" borderId="35" xfId="3" applyNumberFormat="1" applyBorder="1"/>
    <xf numFmtId="168" fontId="42" fillId="0" borderId="0" xfId="3" applyNumberFormat="1"/>
    <xf numFmtId="168" fontId="42" fillId="0" borderId="35" xfId="3" applyNumberFormat="1" applyBorder="1"/>
    <xf numFmtId="0" fontId="42" fillId="0" borderId="24" xfId="3" applyBorder="1" applyAlignment="1">
      <alignment horizontal="center"/>
    </xf>
    <xf numFmtId="0" fontId="42" fillId="0" borderId="24" xfId="3" applyBorder="1"/>
    <xf numFmtId="168" fontId="42" fillId="0" borderId="24" xfId="3" applyNumberFormat="1" applyBorder="1"/>
    <xf numFmtId="4" fontId="42" fillId="0" borderId="24" xfId="3" applyNumberFormat="1" applyBorder="1"/>
    <xf numFmtId="0" fontId="47" fillId="0" borderId="0" xfId="4" applyFont="1" applyAlignment="1">
      <alignment horizontal="center"/>
    </xf>
    <xf numFmtId="0" fontId="48" fillId="0" borderId="0" xfId="4" applyFont="1" applyAlignment="1">
      <alignment vertical="center"/>
    </xf>
    <xf numFmtId="3" fontId="47" fillId="0" borderId="0" xfId="4" applyNumberFormat="1" applyFont="1" applyAlignment="1">
      <alignment horizontal="right"/>
    </xf>
    <xf numFmtId="0" fontId="47" fillId="0" borderId="0" xfId="4" applyFont="1"/>
    <xf numFmtId="0" fontId="49" fillId="0" borderId="0" xfId="4" applyFont="1" applyAlignment="1">
      <alignment horizontal="center"/>
    </xf>
    <xf numFmtId="3" fontId="49" fillId="0" borderId="0" xfId="4" applyNumberFormat="1" applyFont="1" applyAlignment="1">
      <alignment horizontal="right"/>
    </xf>
    <xf numFmtId="0" fontId="49" fillId="0" borderId="0" xfId="4" applyFont="1"/>
    <xf numFmtId="0" fontId="50" fillId="0" borderId="0" xfId="2" applyFont="1" applyAlignment="1">
      <alignment horizontal="left" vertical="center"/>
    </xf>
    <xf numFmtId="0" fontId="51" fillId="0" borderId="0" xfId="4" applyFont="1" applyAlignment="1">
      <alignment vertical="center"/>
    </xf>
    <xf numFmtId="0" fontId="49" fillId="0" borderId="0" xfId="4" applyFont="1" applyAlignment="1">
      <alignment vertical="center"/>
    </xf>
    <xf numFmtId="3" fontId="49" fillId="0" borderId="0" xfId="4" applyNumberFormat="1" applyFont="1" applyAlignment="1">
      <alignment horizontal="right" vertical="center"/>
    </xf>
    <xf numFmtId="0" fontId="49" fillId="0" borderId="0" xfId="4" applyFont="1" applyAlignment="1">
      <alignment horizontal="center" vertical="center"/>
    </xf>
    <xf numFmtId="0" fontId="52" fillId="0" borderId="0" xfId="2" applyFont="1" applyAlignment="1">
      <alignment horizontal="left" vertical="center"/>
    </xf>
    <xf numFmtId="0" fontId="53" fillId="0" borderId="0" xfId="4" applyFont="1" applyAlignment="1">
      <alignment vertical="center" wrapText="1"/>
    </xf>
    <xf numFmtId="0" fontId="45" fillId="0" borderId="0" xfId="2" applyFont="1" applyAlignment="1">
      <alignment horizontal="left" vertical="center"/>
    </xf>
    <xf numFmtId="0" fontId="53" fillId="0" borderId="0" xfId="4" applyFont="1" applyAlignment="1">
      <alignment vertical="center"/>
    </xf>
    <xf numFmtId="14" fontId="55" fillId="10" borderId="39" xfId="4" applyNumberFormat="1" applyFont="1" applyFill="1" applyBorder="1" applyAlignment="1">
      <alignment horizontal="center" vertical="center"/>
    </xf>
    <xf numFmtId="14" fontId="55" fillId="10" borderId="40" xfId="4" applyNumberFormat="1" applyFont="1" applyFill="1" applyBorder="1" applyAlignment="1">
      <alignment horizontal="center" vertical="center"/>
    </xf>
    <xf numFmtId="0" fontId="56" fillId="0" borderId="0" xfId="4" applyFont="1" applyAlignment="1">
      <alignment vertical="center"/>
    </xf>
    <xf numFmtId="0" fontId="50" fillId="0" borderId="0" xfId="4" applyFont="1" applyAlignment="1">
      <alignment horizontal="left" vertical="center"/>
    </xf>
    <xf numFmtId="0" fontId="57" fillId="0" borderId="0" xfId="2" applyFont="1" applyAlignment="1">
      <alignment horizontal="center" vertical="center" wrapText="1"/>
    </xf>
    <xf numFmtId="0" fontId="49" fillId="0" borderId="0" xfId="2" applyFont="1" applyAlignment="1">
      <alignment vertical="center" wrapText="1"/>
    </xf>
    <xf numFmtId="49" fontId="58" fillId="11" borderId="23" xfId="4" applyNumberFormat="1" applyFont="1" applyFill="1" applyBorder="1" applyAlignment="1">
      <alignment horizontal="center" vertical="center" wrapText="1"/>
    </xf>
    <xf numFmtId="0" fontId="58" fillId="11" borderId="23" xfId="4" applyFont="1" applyFill="1" applyBorder="1" applyAlignment="1">
      <alignment horizontal="center" vertical="center" wrapText="1"/>
    </xf>
    <xf numFmtId="0" fontId="58" fillId="11" borderId="23" xfId="4" applyFont="1" applyFill="1" applyBorder="1" applyAlignment="1">
      <alignment horizontal="center" vertical="center"/>
    </xf>
    <xf numFmtId="3" fontId="58" fillId="11" borderId="23" xfId="4" applyNumberFormat="1" applyFont="1" applyFill="1" applyBorder="1" applyAlignment="1">
      <alignment horizontal="center" vertical="center" wrapText="1"/>
    </xf>
    <xf numFmtId="0" fontId="47" fillId="0" borderId="0" xfId="4" applyFont="1" applyAlignment="1">
      <alignment vertical="center"/>
    </xf>
    <xf numFmtId="49" fontId="44" fillId="12" borderId="23" xfId="4" applyNumberFormat="1" applyFont="1" applyFill="1" applyBorder="1" applyAlignment="1">
      <alignment horizontal="center" vertical="center" wrapText="1"/>
    </xf>
    <xf numFmtId="0" fontId="44" fillId="12" borderId="23" xfId="4" applyFont="1" applyFill="1" applyBorder="1" applyAlignment="1">
      <alignment horizontal="left" vertical="center" wrapText="1"/>
    </xf>
    <xf numFmtId="0" fontId="43" fillId="12" borderId="23" xfId="4" applyFont="1" applyFill="1" applyBorder="1" applyAlignment="1">
      <alignment horizontal="center" vertical="center" wrapText="1"/>
    </xf>
    <xf numFmtId="0" fontId="43" fillId="12" borderId="23" xfId="4" applyFont="1" applyFill="1" applyBorder="1" applyAlignment="1">
      <alignment horizontal="center" vertical="center"/>
    </xf>
    <xf numFmtId="0" fontId="43" fillId="12" borderId="23" xfId="2" applyFont="1" applyFill="1" applyBorder="1" applyAlignment="1" applyProtection="1">
      <alignment horizontal="center" vertical="center" wrapText="1"/>
      <protection locked="0"/>
    </xf>
    <xf numFmtId="3" fontId="43" fillId="12" borderId="23" xfId="4" applyNumberFormat="1" applyFont="1" applyFill="1" applyBorder="1" applyAlignment="1">
      <alignment horizontal="center" vertical="center" wrapText="1"/>
    </xf>
    <xf numFmtId="3" fontId="43" fillId="12" borderId="23" xfId="2" applyNumberFormat="1" applyFont="1" applyFill="1" applyBorder="1" applyAlignment="1">
      <alignment horizontal="center" vertical="center" wrapText="1"/>
    </xf>
    <xf numFmtId="49" fontId="43" fillId="13" borderId="23" xfId="4" applyNumberFormat="1" applyFont="1" applyFill="1" applyBorder="1" applyAlignment="1">
      <alignment horizontal="center" vertical="center" wrapText="1"/>
    </xf>
    <xf numFmtId="0" fontId="43" fillId="0" borderId="23" xfId="2" applyFont="1" applyBorder="1" applyAlignment="1" applyProtection="1">
      <alignment horizontal="left" vertical="center" wrapText="1"/>
      <protection locked="0"/>
    </xf>
    <xf numFmtId="0" fontId="43" fillId="0" borderId="23" xfId="2" applyFont="1" applyBorder="1" applyAlignment="1" applyProtection="1">
      <alignment horizontal="center" vertical="center" wrapText="1"/>
      <protection locked="0"/>
    </xf>
    <xf numFmtId="0" fontId="43" fillId="13" borderId="23" xfId="2" applyFont="1" applyFill="1" applyBorder="1" applyAlignment="1" applyProtection="1">
      <alignment horizontal="center" vertical="center" wrapText="1"/>
      <protection locked="0"/>
    </xf>
    <xf numFmtId="3" fontId="43" fillId="0" borderId="23" xfId="4" applyNumberFormat="1" applyFont="1" applyBorder="1" applyAlignment="1">
      <alignment horizontal="center" vertical="center" wrapText="1"/>
    </xf>
    <xf numFmtId="3" fontId="43" fillId="0" borderId="23" xfId="2" applyNumberFormat="1" applyFont="1" applyBorder="1" applyAlignment="1">
      <alignment horizontal="center" vertical="center" wrapText="1"/>
    </xf>
    <xf numFmtId="0" fontId="43" fillId="13" borderId="23" xfId="4" applyFont="1" applyFill="1" applyBorder="1" applyAlignment="1">
      <alignment horizontal="left" vertical="center" wrapText="1"/>
    </xf>
    <xf numFmtId="0" fontId="43" fillId="13" borderId="23" xfId="4" applyFont="1" applyFill="1" applyBorder="1" applyAlignment="1">
      <alignment horizontal="center" vertical="center" wrapText="1"/>
    </xf>
    <xf numFmtId="0" fontId="43" fillId="13" borderId="23" xfId="4" applyFont="1" applyFill="1" applyBorder="1" applyAlignment="1">
      <alignment horizontal="center" vertical="center"/>
    </xf>
    <xf numFmtId="0" fontId="2" fillId="0" borderId="23" xfId="2" applyFont="1" applyBorder="1" applyAlignment="1">
      <alignment vertical="center" wrapText="1"/>
    </xf>
    <xf numFmtId="0" fontId="43" fillId="0" borderId="23" xfId="4" applyFont="1" applyBorder="1" applyAlignment="1">
      <alignment horizontal="center" vertical="center"/>
    </xf>
    <xf numFmtId="0" fontId="43" fillId="0" borderId="23" xfId="2" applyFont="1" applyBorder="1" applyAlignment="1">
      <alignment horizontal="center" vertical="center"/>
    </xf>
    <xf numFmtId="0" fontId="43" fillId="13" borderId="23" xfId="2" applyFont="1" applyFill="1" applyBorder="1" applyAlignment="1" applyProtection="1">
      <alignment horizontal="left" vertical="center" wrapText="1"/>
      <protection locked="0"/>
    </xf>
    <xf numFmtId="0" fontId="43" fillId="0" borderId="23" xfId="4" applyFont="1" applyBorder="1" applyAlignment="1">
      <alignment horizontal="left" vertical="center" wrapText="1"/>
    </xf>
    <xf numFmtId="0" fontId="43" fillId="0" borderId="23" xfId="4" applyFont="1" applyBorder="1" applyAlignment="1">
      <alignment horizontal="center" vertical="center" wrapText="1"/>
    </xf>
    <xf numFmtId="0" fontId="59" fillId="0" borderId="23" xfId="2" applyFont="1" applyBorder="1" applyAlignment="1" applyProtection="1">
      <alignment horizontal="center" vertical="center" wrapText="1"/>
      <protection locked="0"/>
    </xf>
    <xf numFmtId="0" fontId="43" fillId="13" borderId="23" xfId="2" applyFont="1" applyFill="1" applyBorder="1" applyAlignment="1">
      <alignment horizontal="left" vertical="center" wrapText="1"/>
    </xf>
    <xf numFmtId="0" fontId="38" fillId="13" borderId="23" xfId="2" applyFill="1" applyBorder="1"/>
    <xf numFmtId="0" fontId="47" fillId="0" borderId="0" xfId="4" applyFont="1" applyAlignment="1">
      <alignment vertical="center" wrapText="1"/>
    </xf>
    <xf numFmtId="3" fontId="43" fillId="13" borderId="23" xfId="4" applyNumberFormat="1" applyFont="1" applyFill="1" applyBorder="1" applyAlignment="1">
      <alignment horizontal="center" vertical="center" wrapText="1"/>
    </xf>
    <xf numFmtId="0" fontId="44" fillId="12" borderId="23" xfId="2" applyFont="1" applyFill="1" applyBorder="1" applyAlignment="1" applyProtection="1">
      <alignment horizontal="center" vertical="center" wrapText="1"/>
      <protection locked="0"/>
    </xf>
    <xf numFmtId="0" fontId="44" fillId="12" borderId="23" xfId="2" applyFont="1" applyFill="1" applyBorder="1" applyAlignment="1" applyProtection="1">
      <alignment horizontal="left" vertical="center" wrapText="1"/>
      <protection locked="0"/>
    </xf>
    <xf numFmtId="49" fontId="43" fillId="13" borderId="23" xfId="4" applyNumberFormat="1" applyFont="1" applyFill="1" applyBorder="1" applyAlignment="1">
      <alignment horizontal="center" vertical="center"/>
    </xf>
    <xf numFmtId="0" fontId="43" fillId="0" borderId="25" xfId="2" applyFont="1" applyBorder="1" applyAlignment="1" applyProtection="1">
      <alignment horizontal="left" vertical="center" wrapText="1"/>
      <protection locked="0"/>
    </xf>
    <xf numFmtId="3" fontId="43" fillId="0" borderId="25" xfId="4" applyNumberFormat="1" applyFont="1" applyBorder="1" applyAlignment="1">
      <alignment horizontal="center" vertical="center" wrapText="1"/>
    </xf>
    <xf numFmtId="49" fontId="49" fillId="13" borderId="23" xfId="4" applyNumberFormat="1" applyFont="1" applyFill="1" applyBorder="1" applyAlignment="1">
      <alignment horizontal="center" vertical="center"/>
    </xf>
    <xf numFmtId="0" fontId="44" fillId="0" borderId="38" xfId="2" applyFont="1" applyBorder="1" applyAlignment="1">
      <alignment vertical="center" wrapText="1"/>
    </xf>
    <xf numFmtId="0" fontId="43" fillId="0" borderId="23" xfId="4" applyFont="1" applyBorder="1" applyAlignment="1">
      <alignment horizontal="center"/>
    </xf>
    <xf numFmtId="3" fontId="43" fillId="0" borderId="23" xfId="4" applyNumberFormat="1" applyFont="1" applyBorder="1" applyAlignment="1">
      <alignment horizontal="right"/>
    </xf>
    <xf numFmtId="0" fontId="43" fillId="0" borderId="41" xfId="2" applyFont="1" applyBorder="1" applyAlignment="1">
      <alignment vertical="center" wrapText="1"/>
    </xf>
    <xf numFmtId="49" fontId="43" fillId="0" borderId="23" xfId="4" applyNumberFormat="1" applyFont="1" applyBorder="1" applyAlignment="1">
      <alignment wrapText="1"/>
    </xf>
    <xf numFmtId="0" fontId="43" fillId="0" borderId="23" xfId="2" applyFont="1" applyBorder="1"/>
    <xf numFmtId="0" fontId="61" fillId="0" borderId="25" xfId="4" applyFont="1" applyBorder="1" applyAlignment="1">
      <alignment horizontal="left" vertical="center" wrapText="1"/>
    </xf>
    <xf numFmtId="0" fontId="62" fillId="0" borderId="23" xfId="4" applyFont="1" applyBorder="1" applyAlignment="1">
      <alignment horizontal="center" vertical="center"/>
    </xf>
    <xf numFmtId="3" fontId="62" fillId="0" borderId="23" xfId="4" applyNumberFormat="1" applyFont="1" applyBorder="1" applyAlignment="1">
      <alignment horizontal="center" vertical="center"/>
    </xf>
    <xf numFmtId="3" fontId="61" fillId="0" borderId="23" xfId="4" applyNumberFormat="1" applyFont="1" applyBorder="1" applyAlignment="1">
      <alignment horizontal="center" vertical="center"/>
    </xf>
    <xf numFmtId="0" fontId="63" fillId="0" borderId="0" xfId="4" applyFont="1" applyAlignment="1">
      <alignment horizontal="left" vertical="center" wrapText="1"/>
    </xf>
    <xf numFmtId="0" fontId="64" fillId="0" borderId="0" xfId="4" applyFont="1" applyAlignment="1">
      <alignment horizontal="center" vertical="center"/>
    </xf>
    <xf numFmtId="3" fontId="64" fillId="0" borderId="0" xfId="4" applyNumberFormat="1" applyFont="1" applyAlignment="1">
      <alignment horizontal="right" vertical="center"/>
    </xf>
    <xf numFmtId="3" fontId="63" fillId="0" borderId="0" xfId="4" applyNumberFormat="1" applyFont="1" applyAlignment="1">
      <alignment horizontal="right" vertical="center"/>
    </xf>
    <xf numFmtId="0" fontId="65" fillId="11" borderId="42" xfId="4" applyFont="1" applyFill="1" applyBorder="1" applyAlignment="1">
      <alignment vertical="center" wrapText="1"/>
    </xf>
    <xf numFmtId="0" fontId="49" fillId="11" borderId="42" xfId="4" applyFont="1" applyFill="1" applyBorder="1" applyAlignment="1">
      <alignment horizontal="center" vertical="center"/>
    </xf>
    <xf numFmtId="0" fontId="49" fillId="11" borderId="42" xfId="4" applyFont="1" applyFill="1" applyBorder="1" applyAlignment="1">
      <alignment vertical="center"/>
    </xf>
    <xf numFmtId="0" fontId="58" fillId="0" borderId="23" xfId="4" applyFont="1" applyBorder="1" applyAlignment="1">
      <alignment vertical="center" wrapText="1"/>
    </xf>
    <xf numFmtId="0" fontId="49" fillId="0" borderId="23" xfId="4" applyFont="1" applyBorder="1" applyAlignment="1">
      <alignment horizontal="center" vertical="center"/>
    </xf>
    <xf numFmtId="3" fontId="58" fillId="0" borderId="23" xfId="4" applyNumberFormat="1" applyFont="1" applyBorder="1" applyAlignment="1">
      <alignment vertical="center"/>
    </xf>
    <xf numFmtId="0" fontId="50" fillId="0" borderId="23" xfId="4" applyFont="1" applyBorder="1" applyAlignment="1">
      <alignment vertical="center"/>
    </xf>
    <xf numFmtId="0" fontId="56" fillId="0" borderId="23" xfId="4" applyFont="1" applyBorder="1" applyAlignment="1">
      <alignment horizontal="center" vertical="center"/>
    </xf>
    <xf numFmtId="3" fontId="50" fillId="0" borderId="23" xfId="4" applyNumberFormat="1" applyFont="1" applyBorder="1" applyAlignment="1">
      <alignment horizontal="center" vertical="center"/>
    </xf>
    <xf numFmtId="169" fontId="56" fillId="0" borderId="23" xfId="4" applyNumberFormat="1" applyFont="1" applyBorder="1" applyAlignment="1">
      <alignment horizontal="center" vertical="center"/>
    </xf>
    <xf numFmtId="0" fontId="66" fillId="9" borderId="23" xfId="4" applyFont="1" applyFill="1" applyBorder="1" applyAlignment="1">
      <alignment vertical="center" wrapText="1"/>
    </xf>
    <xf numFmtId="0" fontId="67" fillId="9" borderId="23" xfId="4" applyFont="1" applyFill="1" applyBorder="1" applyAlignment="1">
      <alignment horizontal="center" vertical="center"/>
    </xf>
    <xf numFmtId="3" fontId="66" fillId="9" borderId="23" xfId="4" applyNumberFormat="1" applyFont="1" applyFill="1" applyBorder="1" applyAlignment="1">
      <alignment horizontal="center" vertical="center"/>
    </xf>
    <xf numFmtId="49" fontId="56" fillId="0" borderId="0" xfId="4" applyNumberFormat="1" applyFont="1" applyAlignment="1">
      <alignment horizontal="left"/>
    </xf>
    <xf numFmtId="49" fontId="56" fillId="0" borderId="0" xfId="4" applyNumberFormat="1" applyFont="1" applyAlignment="1">
      <alignment horizontal="center"/>
    </xf>
    <xf numFmtId="49" fontId="56" fillId="0" borderId="0" xfId="4" applyNumberFormat="1" applyFont="1" applyAlignment="1">
      <alignment wrapText="1"/>
    </xf>
    <xf numFmtId="0" fontId="56" fillId="0" borderId="0" xfId="4" applyFont="1" applyAlignment="1">
      <alignment horizontal="center"/>
    </xf>
    <xf numFmtId="0" fontId="47" fillId="0" borderId="0" xfId="4" applyFont="1" applyAlignment="1">
      <alignment wrapText="1"/>
    </xf>
    <xf numFmtId="0" fontId="38" fillId="0" borderId="0" xfId="2" applyAlignment="1">
      <alignment horizontal="center"/>
    </xf>
    <xf numFmtId="0" fontId="68" fillId="0" borderId="0" xfId="2" applyFont="1"/>
    <xf numFmtId="0" fontId="4" fillId="0" borderId="0" xfId="2" applyFont="1" applyAlignment="1">
      <alignment horizontal="left"/>
    </xf>
    <xf numFmtId="0" fontId="4" fillId="0" borderId="0" xfId="2" applyFont="1"/>
    <xf numFmtId="0" fontId="69" fillId="0" borderId="0" xfId="2" applyFont="1"/>
    <xf numFmtId="0" fontId="3" fillId="14" borderId="43" xfId="2" applyFont="1" applyFill="1" applyBorder="1" applyAlignment="1">
      <alignment horizontal="center"/>
    </xf>
    <xf numFmtId="0" fontId="3" fillId="14" borderId="44" xfId="2" applyFont="1" applyFill="1" applyBorder="1" applyAlignment="1">
      <alignment horizontal="center"/>
    </xf>
    <xf numFmtId="0" fontId="3" fillId="14" borderId="44" xfId="2" applyFont="1" applyFill="1" applyBorder="1"/>
    <xf numFmtId="0" fontId="2" fillId="14" borderId="44" xfId="2" applyFont="1" applyFill="1" applyBorder="1"/>
    <xf numFmtId="0" fontId="3" fillId="14" borderId="45" xfId="2" applyFont="1" applyFill="1" applyBorder="1"/>
    <xf numFmtId="0" fontId="3" fillId="14" borderId="46" xfId="2" applyFont="1" applyFill="1" applyBorder="1" applyAlignment="1">
      <alignment horizontal="center"/>
    </xf>
    <xf numFmtId="0" fontId="3" fillId="14" borderId="47" xfId="2" applyFont="1" applyFill="1" applyBorder="1"/>
    <xf numFmtId="0" fontId="3" fillId="14" borderId="47" xfId="2" applyFont="1" applyFill="1" applyBorder="1" applyAlignment="1">
      <alignment horizontal="center"/>
    </xf>
    <xf numFmtId="0" fontId="3" fillId="14" borderId="41" xfId="2" applyFont="1" applyFill="1" applyBorder="1" applyAlignment="1">
      <alignment horizontal="center"/>
    </xf>
    <xf numFmtId="0" fontId="70" fillId="0" borderId="0" xfId="2" applyFont="1"/>
    <xf numFmtId="0" fontId="5" fillId="0" borderId="0" xfId="2" applyFont="1" applyAlignment="1">
      <alignment horizontal="center"/>
    </xf>
    <xf numFmtId="0" fontId="38" fillId="0" borderId="0" xfId="2" applyAlignment="1">
      <alignment wrapText="1"/>
    </xf>
    <xf numFmtId="170" fontId="2" fillId="0" borderId="0" xfId="5" applyNumberFormat="1" applyFont="1"/>
    <xf numFmtId="170" fontId="38" fillId="0" borderId="0" xfId="5" applyNumberFormat="1"/>
    <xf numFmtId="170" fontId="2" fillId="0" borderId="0" xfId="5" applyNumberFormat="1" applyFont="1" applyFill="1"/>
    <xf numFmtId="170" fontId="0" fillId="0" borderId="0" xfId="5" applyNumberFormat="1" applyFont="1" applyAlignment="1">
      <alignment horizontal="center"/>
    </xf>
    <xf numFmtId="170" fontId="0" fillId="0" borderId="0" xfId="5" applyNumberFormat="1" applyFont="1"/>
    <xf numFmtId="170" fontId="38" fillId="0" borderId="0" xfId="2" applyNumberFormat="1"/>
    <xf numFmtId="3" fontId="38" fillId="0" borderId="0" xfId="2" applyNumberFormat="1" applyAlignment="1">
      <alignment horizontal="center"/>
    </xf>
    <xf numFmtId="0" fontId="3" fillId="9" borderId="0" xfId="2" applyFont="1" applyFill="1"/>
    <xf numFmtId="0" fontId="3" fillId="9" borderId="0" xfId="2" applyFont="1" applyFill="1" applyAlignment="1">
      <alignment horizontal="center"/>
    </xf>
    <xf numFmtId="170" fontId="3" fillId="9" borderId="0" xfId="2" applyNumberFormat="1" applyFont="1" applyFill="1"/>
    <xf numFmtId="0" fontId="71" fillId="0" borderId="0" xfId="2" applyFont="1"/>
    <xf numFmtId="170" fontId="4" fillId="0" borderId="0" xfId="5" applyNumberFormat="1" applyFont="1"/>
    <xf numFmtId="0" fontId="2" fillId="0" borderId="0" xfId="2" applyFont="1"/>
    <xf numFmtId="170" fontId="4" fillId="0" borderId="0" xfId="5" applyNumberFormat="1" applyFont="1" applyBorder="1"/>
    <xf numFmtId="0" fontId="4" fillId="0" borderId="47" xfId="2" applyFont="1" applyBorder="1"/>
    <xf numFmtId="0" fontId="4" fillId="0" borderId="47" xfId="2" applyFont="1" applyBorder="1" applyAlignment="1">
      <alignment horizontal="center"/>
    </xf>
    <xf numFmtId="0" fontId="2" fillId="0" borderId="47" xfId="2" applyFont="1" applyBorder="1"/>
    <xf numFmtId="170" fontId="4" fillId="0" borderId="47" xfId="5" applyNumberFormat="1" applyFont="1" applyBorder="1"/>
    <xf numFmtId="0" fontId="4" fillId="10" borderId="36" xfId="2" applyFont="1" applyFill="1" applyBorder="1"/>
    <xf numFmtId="0" fontId="38" fillId="10" borderId="37" xfId="2" applyFill="1" applyBorder="1" applyAlignment="1">
      <alignment horizontal="center"/>
    </xf>
    <xf numFmtId="0" fontId="38" fillId="10" borderId="37" xfId="2" applyFill="1" applyBorder="1"/>
    <xf numFmtId="170" fontId="4" fillId="7" borderId="38" xfId="2" applyNumberFormat="1" applyFont="1" applyFill="1" applyBorder="1"/>
    <xf numFmtId="4" fontId="21" fillId="7" borderId="22" xfId="0" applyNumberFormat="1" applyFont="1" applyFill="1" applyBorder="1" applyAlignment="1" applyProtection="1">
      <alignment vertical="center"/>
      <protection locked="0"/>
    </xf>
    <xf numFmtId="0" fontId="12" fillId="2" borderId="0" xfId="0" applyFont="1" applyFill="1" applyAlignment="1">
      <alignment horizontal="center" vertical="center"/>
    </xf>
    <xf numFmtId="0" fontId="0" fillId="0" borderId="0" xfId="0"/>
    <xf numFmtId="4" fontId="7" fillId="0" borderId="0" xfId="0" applyNumberFormat="1" applyFont="1" applyAlignment="1">
      <alignment vertical="center"/>
    </xf>
    <xf numFmtId="0" fontId="7" fillId="0" borderId="0" xfId="0" applyFont="1" applyAlignment="1">
      <alignment vertical="center"/>
    </xf>
    <xf numFmtId="0" fontId="29"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21" fillId="5" borderId="6" xfId="0" applyFont="1" applyFill="1" applyBorder="1" applyAlignment="1">
      <alignment horizontal="center" vertical="center"/>
    </xf>
    <xf numFmtId="0" fontId="21" fillId="5" borderId="7" xfId="0" applyFont="1" applyFill="1" applyBorder="1" applyAlignment="1">
      <alignment horizontal="left" vertical="center"/>
    </xf>
    <xf numFmtId="0" fontId="21" fillId="5" borderId="7" xfId="0" applyFont="1" applyFill="1" applyBorder="1" applyAlignment="1">
      <alignment horizontal="center" vertical="center"/>
    </xf>
    <xf numFmtId="0" fontId="21" fillId="5" borderId="7" xfId="0" applyFont="1" applyFill="1" applyBorder="1" applyAlignment="1">
      <alignment horizontal="right" vertical="center"/>
    </xf>
    <xf numFmtId="0" fontId="21" fillId="5" borderId="8" xfId="0" applyFont="1" applyFill="1" applyBorder="1" applyAlignment="1">
      <alignment horizontal="left" vertical="center"/>
    </xf>
    <xf numFmtId="4" fontId="26" fillId="0" borderId="0" xfId="0" applyNumberFormat="1" applyFont="1" applyAlignment="1">
      <alignment vertical="center"/>
    </xf>
    <xf numFmtId="0" fontId="26" fillId="0" borderId="0" xfId="0" applyFont="1" applyAlignment="1">
      <alignment vertical="center"/>
    </xf>
    <xf numFmtId="4" fontId="26" fillId="0" borderId="0" xfId="0" applyNumberFormat="1" applyFont="1" applyAlignment="1">
      <alignment horizontal="right" vertical="center"/>
    </xf>
    <xf numFmtId="0" fontId="25"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Alignment="1">
      <alignment horizontal="left" vertical="center"/>
    </xf>
    <xf numFmtId="4" fontId="17"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7" xfId="0" applyFont="1" applyFill="1" applyBorder="1" applyAlignment="1">
      <alignment horizontal="left" vertical="center"/>
    </xf>
    <xf numFmtId="0" fontId="0" fillId="4" borderId="7" xfId="0" applyFill="1" applyBorder="1" applyAlignment="1">
      <alignment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6"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4" fillId="0" borderId="0" xfId="2" applyFont="1" applyAlignment="1">
      <alignment horizontal="center"/>
    </xf>
    <xf numFmtId="49" fontId="2" fillId="0" borderId="24" xfId="2" applyNumberFormat="1" applyFont="1" applyBorder="1" applyAlignment="1">
      <alignment vertical="center"/>
    </xf>
    <xf numFmtId="0" fontId="38" fillId="0" borderId="24" xfId="2" applyBorder="1" applyAlignment="1">
      <alignment vertical="center"/>
    </xf>
    <xf numFmtId="0" fontId="38" fillId="0" borderId="25" xfId="2" applyBorder="1" applyAlignment="1">
      <alignment vertical="center"/>
    </xf>
    <xf numFmtId="49" fontId="38" fillId="0" borderId="24" xfId="2" applyNumberFormat="1" applyBorder="1" applyAlignment="1">
      <alignment vertical="center"/>
    </xf>
    <xf numFmtId="0" fontId="40" fillId="0" borderId="0" xfId="2" applyFont="1" applyAlignment="1">
      <alignment horizontal="center"/>
    </xf>
    <xf numFmtId="0" fontId="45" fillId="0" borderId="0" xfId="3" applyFont="1" applyAlignment="1">
      <alignment horizontal="left"/>
    </xf>
    <xf numFmtId="0" fontId="54" fillId="9" borderId="36" xfId="4" applyFont="1" applyFill="1" applyBorder="1" applyAlignment="1">
      <alignment horizontal="left" vertical="center" wrapText="1"/>
    </xf>
    <xf numFmtId="0" fontId="54" fillId="9" borderId="37" xfId="4" applyFont="1" applyFill="1" applyBorder="1" applyAlignment="1">
      <alignment horizontal="left" vertical="center" wrapText="1"/>
    </xf>
    <xf numFmtId="0" fontId="54" fillId="9" borderId="38" xfId="4" applyFont="1" applyFill="1" applyBorder="1" applyAlignment="1">
      <alignment horizontal="left" vertical="center" wrapText="1"/>
    </xf>
    <xf numFmtId="0" fontId="72" fillId="0" borderId="0" xfId="0" applyFont="1" applyAlignment="1">
      <alignment horizontal="center" vertical="center"/>
    </xf>
  </cellXfs>
  <cellStyles count="6">
    <cellStyle name="Hypertextový odkaz" xfId="1" builtinId="8"/>
    <cellStyle name="Měna 2" xfId="5" xr:uid="{00000000-0005-0000-0000-000001000000}"/>
    <cellStyle name="Normální" xfId="0" builtinId="0" customBuiltin="1"/>
    <cellStyle name="Normální 2" xfId="2" xr:uid="{00000000-0005-0000-0000-000003000000}"/>
    <cellStyle name="Normální 3" xfId="3" xr:uid="{00000000-0005-0000-0000-000004000000}"/>
    <cellStyle name="normální_Sešit2" xfId="4" xr:uid="{00000000-0005-0000-0000-000005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60\archiv_text\rts\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zmycloudex4\ARCHIV_TEXT\Kol&#237;n_Gymn&#225;zium_v&#253;dejna_j&#237;del_2023\ROZPO&#268;ET\2025_02_03%20%20N&#193;BYTEK+%20skryt&#225;%20rezerva\profese\Kol&#237;n_gymn&#225;zium_v&#253;dej_DPS_Plyn_v&#253;kaz.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zmycloudex4\ARCHIV_TEXT\Kol&#237;n_Gymn&#225;zium_v&#253;dejna_j&#237;del_2023\ROZPO&#268;ET\2025_02_03%20%20N&#193;BYTEK+%20skryt&#225;%20rezerva\profese\Kol&#237;n_gymn&#225;zium_v&#253;dej_DPS_UT_v&#253;kaz.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zmycloudex4\ARCHIV_TEXT\Kol&#237;n_Gymn&#225;zium_v&#253;dejna_j&#237;del_2023\ROZPO&#268;ET\2025_02_03%20%20N&#193;BYTEK+%20skryt&#225;%20rezerva\profese\Kol&#237;n_gymn&#225;zium_v&#253;dej_DPS_ZT_v&#253;ka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Stavba"/>
      <sheetName val="VzorPolozky"/>
      <sheetName val="Plynovod"/>
    </sheetNames>
    <sheetDataSet>
      <sheetData sheetId="0" refreshError="1"/>
      <sheetData sheetId="1">
        <row r="29">
          <cell r="J29" t="str">
            <v>CZK</v>
          </cell>
        </row>
      </sheetData>
      <sheetData sheetId="2" refreshError="1"/>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Stavba"/>
      <sheetName val="VzorPolozky"/>
      <sheetName val="Vytápění"/>
    </sheetNames>
    <sheetDataSet>
      <sheetData sheetId="0" refreshError="1"/>
      <sheetData sheetId="1">
        <row r="29">
          <cell r="J29" t="str">
            <v>CZK</v>
          </cell>
        </row>
      </sheetData>
      <sheetData sheetId="2" refreshError="1"/>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Stavba"/>
      <sheetName val="VzorPolozky"/>
      <sheetName val="Zdravotechnika"/>
    </sheetNames>
    <sheetDataSet>
      <sheetData sheetId="0" refreshError="1"/>
      <sheetData sheetId="1">
        <row r="29">
          <cell r="J29" t="str">
            <v>CZK</v>
          </cell>
        </row>
      </sheetData>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8"/>
  <sheetViews>
    <sheetView showGridLines="0" topLeftCell="A73" workbookViewId="0">
      <selection activeCell="BE85" sqref="BE85"/>
    </sheetView>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14" t="s">
        <v>0</v>
      </c>
      <c r="AZ1" s="14" t="s">
        <v>1</v>
      </c>
      <c r="BA1" s="14" t="s">
        <v>2</v>
      </c>
      <c r="BB1" s="14" t="s">
        <v>1</v>
      </c>
      <c r="BT1" s="14" t="s">
        <v>3</v>
      </c>
      <c r="BU1" s="14" t="s">
        <v>3</v>
      </c>
      <c r="BV1" s="14" t="s">
        <v>4</v>
      </c>
    </row>
    <row r="2" spans="1:74" ht="36.950000000000003" customHeight="1" x14ac:dyDescent="0.2">
      <c r="AR2" s="395" t="s">
        <v>5</v>
      </c>
      <c r="AS2" s="396"/>
      <c r="AT2" s="396"/>
      <c r="AU2" s="396"/>
      <c r="AV2" s="396"/>
      <c r="AW2" s="396"/>
      <c r="AX2" s="396"/>
      <c r="AY2" s="396"/>
      <c r="AZ2" s="396"/>
      <c r="BA2" s="396"/>
      <c r="BB2" s="396"/>
      <c r="BC2" s="396"/>
      <c r="BD2" s="396"/>
      <c r="BE2" s="396"/>
      <c r="BS2" s="15" t="s">
        <v>6</v>
      </c>
      <c r="BT2" s="15" t="s">
        <v>7</v>
      </c>
    </row>
    <row r="3" spans="1:74" ht="6.95" customHeight="1" x14ac:dyDescent="0.2">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5" customHeight="1" x14ac:dyDescent="0.2">
      <c r="B4" s="18"/>
      <c r="D4" s="19" t="s">
        <v>9</v>
      </c>
      <c r="AR4" s="18"/>
      <c r="AS4" s="20" t="s">
        <v>10</v>
      </c>
      <c r="BE4" s="21" t="s">
        <v>11</v>
      </c>
      <c r="BS4" s="15" t="s">
        <v>12</v>
      </c>
    </row>
    <row r="5" spans="1:74" ht="12" customHeight="1" x14ac:dyDescent="0.2">
      <c r="B5" s="18"/>
      <c r="D5" s="22" t="s">
        <v>13</v>
      </c>
      <c r="K5" s="430" t="s">
        <v>14</v>
      </c>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O5" t="s">
        <v>2182</v>
      </c>
      <c r="AR5" s="18"/>
      <c r="BE5" s="427" t="s">
        <v>15</v>
      </c>
      <c r="BS5" s="15" t="s">
        <v>6</v>
      </c>
    </row>
    <row r="6" spans="1:74" ht="36.950000000000003" customHeight="1" x14ac:dyDescent="0.2">
      <c r="B6" s="18"/>
      <c r="D6" s="24" t="s">
        <v>16</v>
      </c>
      <c r="K6" s="431" t="s">
        <v>17</v>
      </c>
      <c r="L6" s="396"/>
      <c r="M6" s="396"/>
      <c r="N6" s="396"/>
      <c r="O6" s="396"/>
      <c r="P6" s="396"/>
      <c r="Q6" s="396"/>
      <c r="R6" s="396"/>
      <c r="S6" s="396"/>
      <c r="T6" s="396"/>
      <c r="U6" s="396"/>
      <c r="V6" s="396"/>
      <c r="W6" s="396"/>
      <c r="X6" s="396"/>
      <c r="Y6" s="396"/>
      <c r="Z6" s="396"/>
      <c r="AA6" s="396"/>
      <c r="AB6" s="396"/>
      <c r="AC6" s="396"/>
      <c r="AD6" s="396"/>
      <c r="AE6" s="396"/>
      <c r="AF6" s="396"/>
      <c r="AG6" s="396"/>
      <c r="AH6" s="396"/>
      <c r="AI6" s="396"/>
      <c r="AJ6" s="396"/>
      <c r="AR6" s="18"/>
      <c r="BE6" s="428"/>
      <c r="BS6" s="15" t="s">
        <v>6</v>
      </c>
    </row>
    <row r="7" spans="1:74" ht="12" customHeight="1" x14ac:dyDescent="0.2">
      <c r="B7" s="18"/>
      <c r="D7" s="25" t="s">
        <v>18</v>
      </c>
      <c r="K7" s="23" t="s">
        <v>1</v>
      </c>
      <c r="AK7" s="25" t="s">
        <v>19</v>
      </c>
      <c r="AN7" s="23" t="s">
        <v>1</v>
      </c>
      <c r="AR7" s="18"/>
      <c r="BE7" s="428"/>
      <c r="BS7" s="15" t="s">
        <v>6</v>
      </c>
    </row>
    <row r="8" spans="1:74" ht="12" customHeight="1" x14ac:dyDescent="0.2">
      <c r="B8" s="18"/>
      <c r="D8" s="25" t="s">
        <v>20</v>
      </c>
      <c r="K8" s="23" t="s">
        <v>21</v>
      </c>
      <c r="AK8" s="25" t="s">
        <v>22</v>
      </c>
      <c r="AN8" s="26" t="s">
        <v>23</v>
      </c>
      <c r="AR8" s="18"/>
      <c r="BE8" s="428"/>
      <c r="BS8" s="15" t="s">
        <v>6</v>
      </c>
    </row>
    <row r="9" spans="1:74" ht="14.45" customHeight="1" x14ac:dyDescent="0.2">
      <c r="B9" s="18"/>
      <c r="AR9" s="18"/>
      <c r="BE9" s="428"/>
      <c r="BS9" s="15" t="s">
        <v>6</v>
      </c>
    </row>
    <row r="10" spans="1:74" ht="12" customHeight="1" x14ac:dyDescent="0.2">
      <c r="B10" s="18"/>
      <c r="D10" s="25" t="s">
        <v>24</v>
      </c>
      <c r="AK10" s="25" t="s">
        <v>25</v>
      </c>
      <c r="AN10" s="23" t="s">
        <v>1</v>
      </c>
      <c r="AR10" s="18"/>
      <c r="BE10" s="428"/>
      <c r="BS10" s="15" t="s">
        <v>6</v>
      </c>
    </row>
    <row r="11" spans="1:74" ht="18.399999999999999" customHeight="1" x14ac:dyDescent="0.2">
      <c r="B11" s="18"/>
      <c r="E11" s="23" t="s">
        <v>26</v>
      </c>
      <c r="AK11" s="25" t="s">
        <v>27</v>
      </c>
      <c r="AN11" s="23" t="s">
        <v>1</v>
      </c>
      <c r="AR11" s="18"/>
      <c r="BE11" s="428"/>
      <c r="BS11" s="15" t="s">
        <v>6</v>
      </c>
    </row>
    <row r="12" spans="1:74" ht="6.95" customHeight="1" x14ac:dyDescent="0.2">
      <c r="B12" s="18"/>
      <c r="AR12" s="18"/>
      <c r="BE12" s="428"/>
      <c r="BS12" s="15" t="s">
        <v>6</v>
      </c>
    </row>
    <row r="13" spans="1:74" ht="12" customHeight="1" x14ac:dyDescent="0.2">
      <c r="B13" s="18"/>
      <c r="D13" s="25" t="s">
        <v>28</v>
      </c>
      <c r="AK13" s="25" t="s">
        <v>25</v>
      </c>
      <c r="AN13" s="27" t="s">
        <v>29</v>
      </c>
      <c r="AR13" s="18"/>
      <c r="BE13" s="428"/>
      <c r="BS13" s="15" t="s">
        <v>6</v>
      </c>
    </row>
    <row r="14" spans="1:74" ht="12.75" x14ac:dyDescent="0.2">
      <c r="B14" s="18"/>
      <c r="E14" s="432" t="s">
        <v>29</v>
      </c>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3"/>
      <c r="AK14" s="25" t="s">
        <v>27</v>
      </c>
      <c r="AN14" s="27" t="s">
        <v>29</v>
      </c>
      <c r="AR14" s="18"/>
      <c r="BE14" s="428"/>
      <c r="BS14" s="15" t="s">
        <v>6</v>
      </c>
    </row>
    <row r="15" spans="1:74" ht="6.95" customHeight="1" x14ac:dyDescent="0.2">
      <c r="B15" s="18"/>
      <c r="AR15" s="18"/>
      <c r="BE15" s="428"/>
      <c r="BS15" s="15" t="s">
        <v>3</v>
      </c>
    </row>
    <row r="16" spans="1:74" ht="12" customHeight="1" x14ac:dyDescent="0.2">
      <c r="B16" s="18"/>
      <c r="D16" s="25" t="s">
        <v>30</v>
      </c>
      <c r="AK16" s="25" t="s">
        <v>25</v>
      </c>
      <c r="AN16" s="23" t="s">
        <v>31</v>
      </c>
      <c r="AR16" s="18"/>
      <c r="BE16" s="428"/>
      <c r="BS16" s="15" t="s">
        <v>3</v>
      </c>
    </row>
    <row r="17" spans="2:71" ht="18.399999999999999" customHeight="1" x14ac:dyDescent="0.2">
      <c r="B17" s="18"/>
      <c r="E17" s="23" t="s">
        <v>32</v>
      </c>
      <c r="AK17" s="25" t="s">
        <v>27</v>
      </c>
      <c r="AN17" s="23" t="s">
        <v>33</v>
      </c>
      <c r="AR17" s="18"/>
      <c r="BE17" s="428"/>
      <c r="BS17" s="15" t="s">
        <v>34</v>
      </c>
    </row>
    <row r="18" spans="2:71" ht="6.95" customHeight="1" x14ac:dyDescent="0.2">
      <c r="B18" s="18"/>
      <c r="AR18" s="18"/>
      <c r="BE18" s="428"/>
      <c r="BS18" s="15" t="s">
        <v>6</v>
      </c>
    </row>
    <row r="19" spans="2:71" ht="12" customHeight="1" x14ac:dyDescent="0.2">
      <c r="B19" s="18"/>
      <c r="D19" s="25" t="s">
        <v>35</v>
      </c>
      <c r="AK19" s="25" t="s">
        <v>25</v>
      </c>
      <c r="AN19" s="23" t="s">
        <v>31</v>
      </c>
      <c r="AR19" s="18"/>
      <c r="BE19" s="428"/>
      <c r="BS19" s="15" t="s">
        <v>6</v>
      </c>
    </row>
    <row r="20" spans="2:71" ht="18.399999999999999" customHeight="1" x14ac:dyDescent="0.2">
      <c r="B20" s="18"/>
      <c r="E20" s="23" t="s">
        <v>32</v>
      </c>
      <c r="AK20" s="25" t="s">
        <v>27</v>
      </c>
      <c r="AN20" s="23" t="s">
        <v>33</v>
      </c>
      <c r="AR20" s="18"/>
      <c r="BE20" s="428"/>
      <c r="BS20" s="15" t="s">
        <v>34</v>
      </c>
    </row>
    <row r="21" spans="2:71" ht="6.95" customHeight="1" x14ac:dyDescent="0.2">
      <c r="B21" s="18"/>
      <c r="AR21" s="18"/>
      <c r="BE21" s="428"/>
    </row>
    <row r="22" spans="2:71" ht="12" customHeight="1" x14ac:dyDescent="0.2">
      <c r="B22" s="18"/>
      <c r="D22" s="25" t="s">
        <v>36</v>
      </c>
      <c r="AR22" s="18"/>
      <c r="BE22" s="428"/>
    </row>
    <row r="23" spans="2:71" ht="16.5" customHeight="1" x14ac:dyDescent="0.2">
      <c r="B23" s="18"/>
      <c r="E23" s="434" t="s">
        <v>1</v>
      </c>
      <c r="F23" s="434"/>
      <c r="G23" s="434"/>
      <c r="H23" s="434"/>
      <c r="I23" s="434"/>
      <c r="J23" s="434"/>
      <c r="K23" s="434"/>
      <c r="L23" s="434"/>
      <c r="M23" s="434"/>
      <c r="N23" s="434"/>
      <c r="O23" s="434"/>
      <c r="P23" s="434"/>
      <c r="Q23" s="434"/>
      <c r="R23" s="434"/>
      <c r="S23" s="434"/>
      <c r="T23" s="434"/>
      <c r="U23" s="434"/>
      <c r="V23" s="434"/>
      <c r="W23" s="434"/>
      <c r="X23" s="434"/>
      <c r="Y23" s="434"/>
      <c r="Z23" s="434"/>
      <c r="AA23" s="434"/>
      <c r="AB23" s="434"/>
      <c r="AC23" s="434"/>
      <c r="AD23" s="434"/>
      <c r="AE23" s="434"/>
      <c r="AF23" s="434"/>
      <c r="AG23" s="434"/>
      <c r="AH23" s="434"/>
      <c r="AI23" s="434"/>
      <c r="AJ23" s="434"/>
      <c r="AK23" s="434"/>
      <c r="AL23" s="434"/>
      <c r="AM23" s="434"/>
      <c r="AN23" s="434"/>
      <c r="AR23" s="18"/>
      <c r="BE23" s="428"/>
    </row>
    <row r="24" spans="2:71" ht="6.95" customHeight="1" x14ac:dyDescent="0.2">
      <c r="B24" s="18"/>
      <c r="AR24" s="18"/>
      <c r="BE24" s="428"/>
    </row>
    <row r="25" spans="2:71" ht="6.95" customHeight="1" x14ac:dyDescent="0.2">
      <c r="B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18"/>
      <c r="BE25" s="428"/>
    </row>
    <row r="26" spans="2:71" s="1" customFormat="1" ht="25.9" customHeight="1" x14ac:dyDescent="0.2">
      <c r="B26" s="30"/>
      <c r="D26" s="31" t="s">
        <v>37</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435">
        <f>ROUND(AG94,2)</f>
        <v>0</v>
      </c>
      <c r="AL26" s="436"/>
      <c r="AM26" s="436"/>
      <c r="AN26" s="436"/>
      <c r="AO26" s="436"/>
      <c r="AR26" s="30"/>
      <c r="BE26" s="428"/>
    </row>
    <row r="27" spans="2:71" s="1" customFormat="1" ht="6.95" customHeight="1" x14ac:dyDescent="0.2">
      <c r="B27" s="30"/>
      <c r="AR27" s="30"/>
      <c r="BE27" s="428"/>
    </row>
    <row r="28" spans="2:71" s="1" customFormat="1" ht="12.75" x14ac:dyDescent="0.2">
      <c r="B28" s="30"/>
      <c r="L28" s="437" t="s">
        <v>38</v>
      </c>
      <c r="M28" s="437"/>
      <c r="N28" s="437"/>
      <c r="O28" s="437"/>
      <c r="P28" s="437"/>
      <c r="W28" s="437" t="s">
        <v>39</v>
      </c>
      <c r="X28" s="437"/>
      <c r="Y28" s="437"/>
      <c r="Z28" s="437"/>
      <c r="AA28" s="437"/>
      <c r="AB28" s="437"/>
      <c r="AC28" s="437"/>
      <c r="AD28" s="437"/>
      <c r="AE28" s="437"/>
      <c r="AK28" s="437" t="s">
        <v>40</v>
      </c>
      <c r="AL28" s="437"/>
      <c r="AM28" s="437"/>
      <c r="AN28" s="437"/>
      <c r="AO28" s="437"/>
      <c r="AR28" s="30"/>
      <c r="BE28" s="428"/>
    </row>
    <row r="29" spans="2:71" s="2" customFormat="1" ht="14.45" customHeight="1" x14ac:dyDescent="0.2">
      <c r="B29" s="34"/>
      <c r="D29" s="25" t="s">
        <v>41</v>
      </c>
      <c r="F29" s="25" t="s">
        <v>42</v>
      </c>
      <c r="L29" s="422">
        <v>0.21</v>
      </c>
      <c r="M29" s="421"/>
      <c r="N29" s="421"/>
      <c r="O29" s="421"/>
      <c r="P29" s="421"/>
      <c r="W29" s="420">
        <f>ROUND(AZ94, 2)</f>
        <v>0</v>
      </c>
      <c r="X29" s="421"/>
      <c r="Y29" s="421"/>
      <c r="Z29" s="421"/>
      <c r="AA29" s="421"/>
      <c r="AB29" s="421"/>
      <c r="AC29" s="421"/>
      <c r="AD29" s="421"/>
      <c r="AE29" s="421"/>
      <c r="AK29" s="420">
        <f>ROUND(AV94, 2)</f>
        <v>0</v>
      </c>
      <c r="AL29" s="421"/>
      <c r="AM29" s="421"/>
      <c r="AN29" s="421"/>
      <c r="AO29" s="421"/>
      <c r="AR29" s="34"/>
      <c r="BE29" s="429"/>
    </row>
    <row r="30" spans="2:71" s="2" customFormat="1" ht="14.45" customHeight="1" x14ac:dyDescent="0.2">
      <c r="B30" s="34"/>
      <c r="F30" s="25" t="s">
        <v>43</v>
      </c>
      <c r="L30" s="422">
        <v>0.12</v>
      </c>
      <c r="M30" s="421"/>
      <c r="N30" s="421"/>
      <c r="O30" s="421"/>
      <c r="P30" s="421"/>
      <c r="W30" s="420">
        <f>ROUND(BA94, 2)</f>
        <v>0</v>
      </c>
      <c r="X30" s="421"/>
      <c r="Y30" s="421"/>
      <c r="Z30" s="421"/>
      <c r="AA30" s="421"/>
      <c r="AB30" s="421"/>
      <c r="AC30" s="421"/>
      <c r="AD30" s="421"/>
      <c r="AE30" s="421"/>
      <c r="AK30" s="420">
        <f>ROUND(AW94, 2)</f>
        <v>0</v>
      </c>
      <c r="AL30" s="421"/>
      <c r="AM30" s="421"/>
      <c r="AN30" s="421"/>
      <c r="AO30" s="421"/>
      <c r="AR30" s="34"/>
      <c r="BE30" s="429"/>
    </row>
    <row r="31" spans="2:71" s="2" customFormat="1" ht="14.45" hidden="1" customHeight="1" x14ac:dyDescent="0.2">
      <c r="B31" s="34"/>
      <c r="F31" s="25" t="s">
        <v>44</v>
      </c>
      <c r="L31" s="422">
        <v>0.21</v>
      </c>
      <c r="M31" s="421"/>
      <c r="N31" s="421"/>
      <c r="O31" s="421"/>
      <c r="P31" s="421"/>
      <c r="W31" s="420">
        <f>ROUND(BB94, 2)</f>
        <v>0</v>
      </c>
      <c r="X31" s="421"/>
      <c r="Y31" s="421"/>
      <c r="Z31" s="421"/>
      <c r="AA31" s="421"/>
      <c r="AB31" s="421"/>
      <c r="AC31" s="421"/>
      <c r="AD31" s="421"/>
      <c r="AE31" s="421"/>
      <c r="AK31" s="420">
        <v>0</v>
      </c>
      <c r="AL31" s="421"/>
      <c r="AM31" s="421"/>
      <c r="AN31" s="421"/>
      <c r="AO31" s="421"/>
      <c r="AR31" s="34"/>
      <c r="BE31" s="429"/>
    </row>
    <row r="32" spans="2:71" s="2" customFormat="1" ht="14.45" hidden="1" customHeight="1" x14ac:dyDescent="0.2">
      <c r="B32" s="34"/>
      <c r="F32" s="25" t="s">
        <v>45</v>
      </c>
      <c r="L32" s="422">
        <v>0.12</v>
      </c>
      <c r="M32" s="421"/>
      <c r="N32" s="421"/>
      <c r="O32" s="421"/>
      <c r="P32" s="421"/>
      <c r="W32" s="420">
        <f>ROUND(BC94, 2)</f>
        <v>0</v>
      </c>
      <c r="X32" s="421"/>
      <c r="Y32" s="421"/>
      <c r="Z32" s="421"/>
      <c r="AA32" s="421"/>
      <c r="AB32" s="421"/>
      <c r="AC32" s="421"/>
      <c r="AD32" s="421"/>
      <c r="AE32" s="421"/>
      <c r="AK32" s="420">
        <v>0</v>
      </c>
      <c r="AL32" s="421"/>
      <c r="AM32" s="421"/>
      <c r="AN32" s="421"/>
      <c r="AO32" s="421"/>
      <c r="AR32" s="34"/>
      <c r="BE32" s="429"/>
    </row>
    <row r="33" spans="2:57" s="2" customFormat="1" ht="14.45" hidden="1" customHeight="1" x14ac:dyDescent="0.2">
      <c r="B33" s="34"/>
      <c r="F33" s="25" t="s">
        <v>46</v>
      </c>
      <c r="L33" s="422">
        <v>0</v>
      </c>
      <c r="M33" s="421"/>
      <c r="N33" s="421"/>
      <c r="O33" s="421"/>
      <c r="P33" s="421"/>
      <c r="W33" s="420">
        <f>ROUND(BD94, 2)</f>
        <v>0</v>
      </c>
      <c r="X33" s="421"/>
      <c r="Y33" s="421"/>
      <c r="Z33" s="421"/>
      <c r="AA33" s="421"/>
      <c r="AB33" s="421"/>
      <c r="AC33" s="421"/>
      <c r="AD33" s="421"/>
      <c r="AE33" s="421"/>
      <c r="AK33" s="420">
        <v>0</v>
      </c>
      <c r="AL33" s="421"/>
      <c r="AM33" s="421"/>
      <c r="AN33" s="421"/>
      <c r="AO33" s="421"/>
      <c r="AR33" s="34"/>
      <c r="BE33" s="429"/>
    </row>
    <row r="34" spans="2:57" s="1" customFormat="1" ht="6.95" customHeight="1" x14ac:dyDescent="0.2">
      <c r="B34" s="30"/>
      <c r="AR34" s="30"/>
      <c r="BE34" s="428"/>
    </row>
    <row r="35" spans="2:57" s="1" customFormat="1" ht="25.9" customHeight="1" x14ac:dyDescent="0.2">
      <c r="B35" s="30"/>
      <c r="C35" s="35"/>
      <c r="D35" s="36" t="s">
        <v>47</v>
      </c>
      <c r="E35" s="37"/>
      <c r="F35" s="37"/>
      <c r="G35" s="37"/>
      <c r="H35" s="37"/>
      <c r="I35" s="37"/>
      <c r="J35" s="37"/>
      <c r="K35" s="37"/>
      <c r="L35" s="37"/>
      <c r="M35" s="37"/>
      <c r="N35" s="37"/>
      <c r="O35" s="37"/>
      <c r="P35" s="37"/>
      <c r="Q35" s="37"/>
      <c r="R35" s="37"/>
      <c r="S35" s="37"/>
      <c r="T35" s="38" t="s">
        <v>48</v>
      </c>
      <c r="U35" s="37"/>
      <c r="V35" s="37"/>
      <c r="W35" s="37"/>
      <c r="X35" s="423" t="s">
        <v>49</v>
      </c>
      <c r="Y35" s="424"/>
      <c r="Z35" s="424"/>
      <c r="AA35" s="424"/>
      <c r="AB35" s="424"/>
      <c r="AC35" s="37"/>
      <c r="AD35" s="37"/>
      <c r="AE35" s="37"/>
      <c r="AF35" s="37"/>
      <c r="AG35" s="37"/>
      <c r="AH35" s="37"/>
      <c r="AI35" s="37"/>
      <c r="AJ35" s="37"/>
      <c r="AK35" s="425">
        <f>SUM(AK26:AK33)</f>
        <v>0</v>
      </c>
      <c r="AL35" s="424"/>
      <c r="AM35" s="424"/>
      <c r="AN35" s="424"/>
      <c r="AO35" s="426"/>
      <c r="AP35" s="35"/>
      <c r="AQ35" s="35"/>
      <c r="AR35" s="30"/>
    </row>
    <row r="36" spans="2:57" s="1" customFormat="1" ht="6.95" customHeight="1" x14ac:dyDescent="0.2">
      <c r="B36" s="30"/>
      <c r="AR36" s="30"/>
    </row>
    <row r="37" spans="2:57" s="1" customFormat="1" ht="14.45" customHeight="1" x14ac:dyDescent="0.2">
      <c r="B37" s="30"/>
      <c r="AR37" s="30"/>
    </row>
    <row r="38" spans="2:57" ht="14.45" customHeight="1" x14ac:dyDescent="0.2">
      <c r="B38" s="18"/>
      <c r="AR38" s="18"/>
    </row>
    <row r="39" spans="2:57" ht="14.45" customHeight="1" x14ac:dyDescent="0.2">
      <c r="B39" s="18"/>
      <c r="AR39" s="18"/>
    </row>
    <row r="40" spans="2:57" ht="14.45" customHeight="1" x14ac:dyDescent="0.2">
      <c r="B40" s="18"/>
      <c r="AR40" s="18"/>
    </row>
    <row r="41" spans="2:57" ht="14.45" customHeight="1" x14ac:dyDescent="0.2">
      <c r="B41" s="18"/>
      <c r="AR41" s="18"/>
    </row>
    <row r="42" spans="2:57" ht="14.45" customHeight="1" x14ac:dyDescent="0.2">
      <c r="B42" s="18"/>
      <c r="AR42" s="18"/>
    </row>
    <row r="43" spans="2:57" ht="14.45" customHeight="1" x14ac:dyDescent="0.2">
      <c r="B43" s="18"/>
      <c r="AR43" s="18"/>
    </row>
    <row r="44" spans="2:57" ht="14.45" customHeight="1" x14ac:dyDescent="0.2">
      <c r="B44" s="18"/>
      <c r="AR44" s="18"/>
    </row>
    <row r="45" spans="2:57" ht="14.45" customHeight="1" x14ac:dyDescent="0.2">
      <c r="B45" s="18"/>
      <c r="AR45" s="18"/>
    </row>
    <row r="46" spans="2:57" ht="14.45" customHeight="1" x14ac:dyDescent="0.2">
      <c r="B46" s="18"/>
      <c r="AR46" s="18"/>
    </row>
    <row r="47" spans="2:57" ht="14.45" customHeight="1" x14ac:dyDescent="0.2">
      <c r="B47" s="18"/>
      <c r="AR47" s="18"/>
    </row>
    <row r="48" spans="2:57" ht="14.45" customHeight="1" x14ac:dyDescent="0.2">
      <c r="B48" s="18"/>
      <c r="AR48" s="18"/>
    </row>
    <row r="49" spans="2:44" s="1" customFormat="1" ht="14.45" customHeight="1" x14ac:dyDescent="0.2">
      <c r="B49" s="30"/>
      <c r="D49" s="39" t="s">
        <v>50</v>
      </c>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39" t="s">
        <v>51</v>
      </c>
      <c r="AI49" s="40"/>
      <c r="AJ49" s="40"/>
      <c r="AK49" s="40"/>
      <c r="AL49" s="40"/>
      <c r="AM49" s="40"/>
      <c r="AN49" s="40"/>
      <c r="AO49" s="40"/>
      <c r="AR49" s="30"/>
    </row>
    <row r="50" spans="2:44" x14ac:dyDescent="0.2">
      <c r="B50" s="18"/>
      <c r="AR50" s="18"/>
    </row>
    <row r="51" spans="2:44" x14ac:dyDescent="0.2">
      <c r="B51" s="18"/>
      <c r="AR51" s="18"/>
    </row>
    <row r="52" spans="2:44" x14ac:dyDescent="0.2">
      <c r="B52" s="18"/>
      <c r="AR52" s="18"/>
    </row>
    <row r="53" spans="2:44" x14ac:dyDescent="0.2">
      <c r="B53" s="18"/>
      <c r="AR53" s="18"/>
    </row>
    <row r="54" spans="2:44" x14ac:dyDescent="0.2">
      <c r="B54" s="18"/>
      <c r="AR54" s="18"/>
    </row>
    <row r="55" spans="2:44" x14ac:dyDescent="0.2">
      <c r="B55" s="18"/>
      <c r="AR55" s="18"/>
    </row>
    <row r="56" spans="2:44" x14ac:dyDescent="0.2">
      <c r="B56" s="18"/>
      <c r="AR56" s="18"/>
    </row>
    <row r="57" spans="2:44" x14ac:dyDescent="0.2">
      <c r="B57" s="18"/>
      <c r="AR57" s="18"/>
    </row>
    <row r="58" spans="2:44" x14ac:dyDescent="0.2">
      <c r="B58" s="18"/>
      <c r="AR58" s="18"/>
    </row>
    <row r="59" spans="2:44" x14ac:dyDescent="0.2">
      <c r="B59" s="18"/>
      <c r="AR59" s="18"/>
    </row>
    <row r="60" spans="2:44" s="1" customFormat="1" ht="12.75" x14ac:dyDescent="0.2">
      <c r="B60" s="30"/>
      <c r="D60" s="41" t="s">
        <v>52</v>
      </c>
      <c r="E60" s="32"/>
      <c r="F60" s="32"/>
      <c r="G60" s="32"/>
      <c r="H60" s="32"/>
      <c r="I60" s="32"/>
      <c r="J60" s="32"/>
      <c r="K60" s="32"/>
      <c r="L60" s="32"/>
      <c r="M60" s="32"/>
      <c r="N60" s="32"/>
      <c r="O60" s="32"/>
      <c r="P60" s="32"/>
      <c r="Q60" s="32"/>
      <c r="R60" s="32"/>
      <c r="S60" s="32"/>
      <c r="T60" s="32"/>
      <c r="U60" s="32"/>
      <c r="V60" s="41" t="s">
        <v>53</v>
      </c>
      <c r="W60" s="32"/>
      <c r="X60" s="32"/>
      <c r="Y60" s="32"/>
      <c r="Z60" s="32"/>
      <c r="AA60" s="32"/>
      <c r="AB60" s="32"/>
      <c r="AC60" s="32"/>
      <c r="AD60" s="32"/>
      <c r="AE60" s="32"/>
      <c r="AF60" s="32"/>
      <c r="AG60" s="32"/>
      <c r="AH60" s="41" t="s">
        <v>52</v>
      </c>
      <c r="AI60" s="32"/>
      <c r="AJ60" s="32"/>
      <c r="AK60" s="32"/>
      <c r="AL60" s="32"/>
      <c r="AM60" s="41" t="s">
        <v>53</v>
      </c>
      <c r="AN60" s="32"/>
      <c r="AO60" s="32"/>
      <c r="AR60" s="30"/>
    </row>
    <row r="61" spans="2:44" x14ac:dyDescent="0.2">
      <c r="B61" s="18"/>
      <c r="AR61" s="18"/>
    </row>
    <row r="62" spans="2:44" x14ac:dyDescent="0.2">
      <c r="B62" s="18"/>
      <c r="AR62" s="18"/>
    </row>
    <row r="63" spans="2:44" x14ac:dyDescent="0.2">
      <c r="B63" s="18"/>
      <c r="AR63" s="18"/>
    </row>
    <row r="64" spans="2:44" s="1" customFormat="1" ht="12.75" x14ac:dyDescent="0.2">
      <c r="B64" s="30"/>
      <c r="D64" s="39" t="s">
        <v>54</v>
      </c>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39" t="s">
        <v>55</v>
      </c>
      <c r="AI64" s="40"/>
      <c r="AJ64" s="40"/>
      <c r="AK64" s="40"/>
      <c r="AL64" s="40"/>
      <c r="AM64" s="40"/>
      <c r="AN64" s="40"/>
      <c r="AO64" s="40"/>
      <c r="AR64" s="30"/>
    </row>
    <row r="65" spans="2:44" x14ac:dyDescent="0.2">
      <c r="B65" s="18"/>
      <c r="AR65" s="18"/>
    </row>
    <row r="66" spans="2:44" x14ac:dyDescent="0.2">
      <c r="B66" s="18"/>
      <c r="AR66" s="18"/>
    </row>
    <row r="67" spans="2:44" x14ac:dyDescent="0.2">
      <c r="B67" s="18"/>
      <c r="AR67" s="18"/>
    </row>
    <row r="68" spans="2:44" x14ac:dyDescent="0.2">
      <c r="B68" s="18"/>
      <c r="AR68" s="18"/>
    </row>
    <row r="69" spans="2:44" x14ac:dyDescent="0.2">
      <c r="B69" s="18"/>
      <c r="AR69" s="18"/>
    </row>
    <row r="70" spans="2:44" x14ac:dyDescent="0.2">
      <c r="B70" s="18"/>
      <c r="AR70" s="18"/>
    </row>
    <row r="71" spans="2:44" x14ac:dyDescent="0.2">
      <c r="B71" s="18"/>
      <c r="AR71" s="18"/>
    </row>
    <row r="72" spans="2:44" x14ac:dyDescent="0.2">
      <c r="B72" s="18"/>
      <c r="AR72" s="18"/>
    </row>
    <row r="73" spans="2:44" x14ac:dyDescent="0.2">
      <c r="B73" s="18"/>
      <c r="AR73" s="18"/>
    </row>
    <row r="74" spans="2:44" x14ac:dyDescent="0.2">
      <c r="B74" s="18"/>
      <c r="AR74" s="18"/>
    </row>
    <row r="75" spans="2:44" s="1" customFormat="1" ht="12.75" x14ac:dyDescent="0.2">
      <c r="B75" s="30"/>
      <c r="D75" s="41" t="s">
        <v>52</v>
      </c>
      <c r="E75" s="32"/>
      <c r="F75" s="32"/>
      <c r="G75" s="32"/>
      <c r="H75" s="32"/>
      <c r="I75" s="32"/>
      <c r="J75" s="32"/>
      <c r="K75" s="32"/>
      <c r="L75" s="32"/>
      <c r="M75" s="32"/>
      <c r="N75" s="32"/>
      <c r="O75" s="32"/>
      <c r="P75" s="32"/>
      <c r="Q75" s="32"/>
      <c r="R75" s="32"/>
      <c r="S75" s="32"/>
      <c r="T75" s="32"/>
      <c r="U75" s="32"/>
      <c r="V75" s="41" t="s">
        <v>53</v>
      </c>
      <c r="W75" s="32"/>
      <c r="X75" s="32"/>
      <c r="Y75" s="32"/>
      <c r="Z75" s="32"/>
      <c r="AA75" s="32"/>
      <c r="AB75" s="32"/>
      <c r="AC75" s="32"/>
      <c r="AD75" s="32"/>
      <c r="AE75" s="32"/>
      <c r="AF75" s="32"/>
      <c r="AG75" s="32"/>
      <c r="AH75" s="41" t="s">
        <v>52</v>
      </c>
      <c r="AI75" s="32"/>
      <c r="AJ75" s="32"/>
      <c r="AK75" s="32"/>
      <c r="AL75" s="32"/>
      <c r="AM75" s="41" t="s">
        <v>53</v>
      </c>
      <c r="AN75" s="32"/>
      <c r="AO75" s="32"/>
      <c r="AR75" s="30"/>
    </row>
    <row r="76" spans="2:44" s="1" customFormat="1" x14ac:dyDescent="0.2">
      <c r="B76" s="30"/>
      <c r="AR76" s="30"/>
    </row>
    <row r="77" spans="2:44" s="1" customFormat="1" ht="6.95" customHeight="1" x14ac:dyDescent="0.2">
      <c r="B77" s="42"/>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30"/>
    </row>
    <row r="81" spans="1:91" s="1" customFormat="1" ht="6.95" customHeight="1" x14ac:dyDescent="0.2">
      <c r="B81" s="44"/>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30"/>
    </row>
    <row r="82" spans="1:91" s="1" customFormat="1" ht="24.95" customHeight="1" x14ac:dyDescent="0.2">
      <c r="B82" s="30"/>
      <c r="C82" s="19" t="s">
        <v>56</v>
      </c>
      <c r="AR82" s="30"/>
    </row>
    <row r="83" spans="1:91" s="1" customFormat="1" ht="6.95" customHeight="1" x14ac:dyDescent="0.2">
      <c r="B83" s="30"/>
      <c r="AR83" s="30"/>
    </row>
    <row r="84" spans="1:91" s="3" customFormat="1" ht="12" customHeight="1" x14ac:dyDescent="0.2">
      <c r="B84" s="46"/>
      <c r="C84" s="25" t="s">
        <v>13</v>
      </c>
      <c r="L84" s="3" t="str">
        <f>K5</f>
        <v>24001</v>
      </c>
      <c r="AO84" s="3" t="s">
        <v>2182</v>
      </c>
      <c r="AR84" s="46"/>
    </row>
    <row r="85" spans="1:91" s="4" customFormat="1" ht="36.950000000000003" customHeight="1" x14ac:dyDescent="0.2">
      <c r="B85" s="47"/>
      <c r="C85" s="48" t="s">
        <v>16</v>
      </c>
      <c r="L85" s="411" t="str">
        <f>K6</f>
        <v>GYMNÁZIUM KOLÍN - REKONSTRUKCE VÝDEJNÍHO MÍSTA A JÍDELNY</v>
      </c>
      <c r="M85" s="412"/>
      <c r="N85" s="412"/>
      <c r="O85" s="412"/>
      <c r="P85" s="412"/>
      <c r="Q85" s="412"/>
      <c r="R85" s="412"/>
      <c r="S85" s="412"/>
      <c r="T85" s="412"/>
      <c r="U85" s="412"/>
      <c r="V85" s="412"/>
      <c r="W85" s="412"/>
      <c r="X85" s="412"/>
      <c r="Y85" s="412"/>
      <c r="Z85" s="412"/>
      <c r="AA85" s="412"/>
      <c r="AB85" s="412"/>
      <c r="AC85" s="412"/>
      <c r="AD85" s="412"/>
      <c r="AE85" s="412"/>
      <c r="AF85" s="412"/>
      <c r="AG85" s="412"/>
      <c r="AH85" s="412"/>
      <c r="AI85" s="412"/>
      <c r="AJ85" s="412"/>
      <c r="AR85" s="47"/>
    </row>
    <row r="86" spans="1:91" s="1" customFormat="1" ht="6.95" customHeight="1" x14ac:dyDescent="0.2">
      <c r="B86" s="30"/>
      <c r="AR86" s="30"/>
    </row>
    <row r="87" spans="1:91" s="1" customFormat="1" ht="12" customHeight="1" x14ac:dyDescent="0.2">
      <c r="B87" s="30"/>
      <c r="C87" s="25" t="s">
        <v>20</v>
      </c>
      <c r="L87" s="49" t="str">
        <f>IF(K8="","",K8)</f>
        <v>Kolín III, Žižkova 162</v>
      </c>
      <c r="AI87" s="25" t="s">
        <v>22</v>
      </c>
      <c r="AM87" s="413" t="str">
        <f>IF(AN8= "","",AN8)</f>
        <v>4. 1. 2024</v>
      </c>
      <c r="AN87" s="413"/>
      <c r="AR87" s="30"/>
    </row>
    <row r="88" spans="1:91" s="1" customFormat="1" ht="6.95" customHeight="1" x14ac:dyDescent="0.2">
      <c r="B88" s="30"/>
      <c r="AR88" s="30"/>
    </row>
    <row r="89" spans="1:91" s="1" customFormat="1" ht="25.7" customHeight="1" x14ac:dyDescent="0.2">
      <c r="B89" s="30"/>
      <c r="C89" s="25" t="s">
        <v>24</v>
      </c>
      <c r="L89" s="3" t="str">
        <f>IF(E11= "","",E11)</f>
        <v>Město Kolín, Karlovo nám. 78, Kolín I</v>
      </c>
      <c r="AI89" s="25" t="s">
        <v>30</v>
      </c>
      <c r="AM89" s="414" t="str">
        <f>IF(E17="","",E17)</f>
        <v>AZ PROJECT spol. s r.o., Plynárenská 830, Kolín IV</v>
      </c>
      <c r="AN89" s="415"/>
      <c r="AO89" s="415"/>
      <c r="AP89" s="415"/>
      <c r="AR89" s="30"/>
      <c r="AS89" s="416" t="s">
        <v>57</v>
      </c>
      <c r="AT89" s="417"/>
      <c r="AU89" s="51"/>
      <c r="AV89" s="51"/>
      <c r="AW89" s="51"/>
      <c r="AX89" s="51"/>
      <c r="AY89" s="51"/>
      <c r="AZ89" s="51"/>
      <c r="BA89" s="51"/>
      <c r="BB89" s="51"/>
      <c r="BC89" s="51"/>
      <c r="BD89" s="52"/>
    </row>
    <row r="90" spans="1:91" s="1" customFormat="1" ht="25.7" customHeight="1" x14ac:dyDescent="0.2">
      <c r="B90" s="30"/>
      <c r="C90" s="25" t="s">
        <v>28</v>
      </c>
      <c r="L90" s="3" t="str">
        <f>IF(E14= "Vyplň údaj","",E14)</f>
        <v/>
      </c>
      <c r="AI90" s="25" t="s">
        <v>35</v>
      </c>
      <c r="AM90" s="414" t="str">
        <f>IF(E20="","",E20)</f>
        <v>AZ PROJECT spol. s r.o., Plynárenská 830, Kolín IV</v>
      </c>
      <c r="AN90" s="415"/>
      <c r="AO90" s="415"/>
      <c r="AP90" s="415"/>
      <c r="AR90" s="30"/>
      <c r="AS90" s="418"/>
      <c r="AT90" s="419"/>
      <c r="BD90" s="54"/>
    </row>
    <row r="91" spans="1:91" s="1" customFormat="1" ht="10.9" customHeight="1" x14ac:dyDescent="0.2">
      <c r="B91" s="30"/>
      <c r="AR91" s="30"/>
      <c r="AS91" s="418"/>
      <c r="AT91" s="419"/>
      <c r="BD91" s="54"/>
    </row>
    <row r="92" spans="1:91" s="1" customFormat="1" ht="29.25" customHeight="1" x14ac:dyDescent="0.2">
      <c r="B92" s="30"/>
      <c r="C92" s="402" t="s">
        <v>58</v>
      </c>
      <c r="D92" s="403"/>
      <c r="E92" s="403"/>
      <c r="F92" s="403"/>
      <c r="G92" s="403"/>
      <c r="H92" s="55"/>
      <c r="I92" s="404" t="s">
        <v>59</v>
      </c>
      <c r="J92" s="403"/>
      <c r="K92" s="403"/>
      <c r="L92" s="403"/>
      <c r="M92" s="403"/>
      <c r="N92" s="403"/>
      <c r="O92" s="403"/>
      <c r="P92" s="403"/>
      <c r="Q92" s="403"/>
      <c r="R92" s="403"/>
      <c r="S92" s="403"/>
      <c r="T92" s="403"/>
      <c r="U92" s="403"/>
      <c r="V92" s="403"/>
      <c r="W92" s="403"/>
      <c r="X92" s="403"/>
      <c r="Y92" s="403"/>
      <c r="Z92" s="403"/>
      <c r="AA92" s="403"/>
      <c r="AB92" s="403"/>
      <c r="AC92" s="403"/>
      <c r="AD92" s="403"/>
      <c r="AE92" s="403"/>
      <c r="AF92" s="403"/>
      <c r="AG92" s="405" t="s">
        <v>60</v>
      </c>
      <c r="AH92" s="403"/>
      <c r="AI92" s="403"/>
      <c r="AJ92" s="403"/>
      <c r="AK92" s="403"/>
      <c r="AL92" s="403"/>
      <c r="AM92" s="403"/>
      <c r="AN92" s="404" t="s">
        <v>61</v>
      </c>
      <c r="AO92" s="403"/>
      <c r="AP92" s="406"/>
      <c r="AQ92" s="56" t="s">
        <v>62</v>
      </c>
      <c r="AR92" s="30"/>
      <c r="AS92" s="57" t="s">
        <v>63</v>
      </c>
      <c r="AT92" s="58" t="s">
        <v>64</v>
      </c>
      <c r="AU92" s="58" t="s">
        <v>65</v>
      </c>
      <c r="AV92" s="58" t="s">
        <v>66</v>
      </c>
      <c r="AW92" s="58" t="s">
        <v>67</v>
      </c>
      <c r="AX92" s="58" t="s">
        <v>68</v>
      </c>
      <c r="AY92" s="58" t="s">
        <v>69</v>
      </c>
      <c r="AZ92" s="58" t="s">
        <v>70</v>
      </c>
      <c r="BA92" s="58" t="s">
        <v>71</v>
      </c>
      <c r="BB92" s="58" t="s">
        <v>72</v>
      </c>
      <c r="BC92" s="58" t="s">
        <v>73</v>
      </c>
      <c r="BD92" s="59" t="s">
        <v>74</v>
      </c>
    </row>
    <row r="93" spans="1:91" s="1" customFormat="1" ht="10.9" customHeight="1" x14ac:dyDescent="0.2">
      <c r="B93" s="30"/>
      <c r="AR93" s="30"/>
      <c r="AS93" s="60"/>
      <c r="AT93" s="51"/>
      <c r="AU93" s="51"/>
      <c r="AV93" s="51"/>
      <c r="AW93" s="51"/>
      <c r="AX93" s="51"/>
      <c r="AY93" s="51"/>
      <c r="AZ93" s="51"/>
      <c r="BA93" s="51"/>
      <c r="BB93" s="51"/>
      <c r="BC93" s="51"/>
      <c r="BD93" s="52"/>
    </row>
    <row r="94" spans="1:91" s="5" customFormat="1" ht="32.450000000000003" customHeight="1" x14ac:dyDescent="0.2">
      <c r="B94" s="61"/>
      <c r="C94" s="62" t="s">
        <v>75</v>
      </c>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400">
        <f>ROUND(AG95,2)</f>
        <v>0</v>
      </c>
      <c r="AH94" s="400"/>
      <c r="AI94" s="400"/>
      <c r="AJ94" s="400"/>
      <c r="AK94" s="400"/>
      <c r="AL94" s="400"/>
      <c r="AM94" s="400"/>
      <c r="AN94" s="401">
        <f>SUM(AG94,AT94)</f>
        <v>0</v>
      </c>
      <c r="AO94" s="401"/>
      <c r="AP94" s="401"/>
      <c r="AQ94" s="65" t="s">
        <v>1</v>
      </c>
      <c r="AR94" s="61"/>
      <c r="AS94" s="66">
        <f>ROUND(AS95,2)</f>
        <v>0</v>
      </c>
      <c r="AT94" s="67">
        <f>ROUND(SUM(AV94:AW94),2)</f>
        <v>0</v>
      </c>
      <c r="AU94" s="68">
        <f>ROUND(AU95,5)</f>
        <v>0</v>
      </c>
      <c r="AV94" s="67">
        <f>ROUND(AZ94*L29,2)</f>
        <v>0</v>
      </c>
      <c r="AW94" s="67">
        <f>ROUND(BA94*L30,2)</f>
        <v>0</v>
      </c>
      <c r="AX94" s="67">
        <f>ROUND(BB94*L29,2)</f>
        <v>0</v>
      </c>
      <c r="AY94" s="67">
        <f>ROUND(BC94*L30,2)</f>
        <v>0</v>
      </c>
      <c r="AZ94" s="67">
        <f t="shared" ref="AZ94:BD95" si="0">ROUND(AZ95,2)</f>
        <v>0</v>
      </c>
      <c r="BA94" s="67">
        <f t="shared" si="0"/>
        <v>0</v>
      </c>
      <c r="BB94" s="67">
        <f t="shared" si="0"/>
        <v>0</v>
      </c>
      <c r="BC94" s="67">
        <f t="shared" si="0"/>
        <v>0</v>
      </c>
      <c r="BD94" s="69">
        <f t="shared" si="0"/>
        <v>0</v>
      </c>
      <c r="BS94" s="70" t="s">
        <v>76</v>
      </c>
      <c r="BT94" s="70" t="s">
        <v>77</v>
      </c>
      <c r="BU94" s="71" t="s">
        <v>78</v>
      </c>
      <c r="BV94" s="70" t="s">
        <v>79</v>
      </c>
      <c r="BW94" s="70" t="s">
        <v>4</v>
      </c>
      <c r="BX94" s="70" t="s">
        <v>80</v>
      </c>
      <c r="CL94" s="70" t="s">
        <v>1</v>
      </c>
    </row>
    <row r="95" spans="1:91" s="6" customFormat="1" ht="24.75" customHeight="1" x14ac:dyDescent="0.2">
      <c r="B95" s="72"/>
      <c r="C95" s="73"/>
      <c r="D95" s="410" t="s">
        <v>14</v>
      </c>
      <c r="E95" s="410"/>
      <c r="F95" s="410"/>
      <c r="G95" s="410"/>
      <c r="H95" s="410"/>
      <c r="I95" s="74"/>
      <c r="J95" s="410" t="s">
        <v>17</v>
      </c>
      <c r="K95" s="410"/>
      <c r="L95" s="410"/>
      <c r="M95" s="410"/>
      <c r="N95" s="410"/>
      <c r="O95" s="410"/>
      <c r="P95" s="410"/>
      <c r="Q95" s="410"/>
      <c r="R95" s="410"/>
      <c r="S95" s="410"/>
      <c r="T95" s="410"/>
      <c r="U95" s="410"/>
      <c r="V95" s="410"/>
      <c r="W95" s="410"/>
      <c r="X95" s="410"/>
      <c r="Y95" s="410"/>
      <c r="Z95" s="410"/>
      <c r="AA95" s="410"/>
      <c r="AB95" s="410"/>
      <c r="AC95" s="410"/>
      <c r="AD95" s="410"/>
      <c r="AE95" s="410"/>
      <c r="AF95" s="410"/>
      <c r="AG95" s="409">
        <f>ROUND(AG96,2)</f>
        <v>0</v>
      </c>
      <c r="AH95" s="408"/>
      <c r="AI95" s="408"/>
      <c r="AJ95" s="408"/>
      <c r="AK95" s="408"/>
      <c r="AL95" s="408"/>
      <c r="AM95" s="408"/>
      <c r="AN95" s="407">
        <f>SUM(AG95,AT95)</f>
        <v>0</v>
      </c>
      <c r="AO95" s="408"/>
      <c r="AP95" s="408"/>
      <c r="AQ95" s="75" t="s">
        <v>81</v>
      </c>
      <c r="AR95" s="72"/>
      <c r="AS95" s="76">
        <f>ROUND(AS96,2)</f>
        <v>0</v>
      </c>
      <c r="AT95" s="77">
        <f>ROUND(SUM(AV95:AW95),2)</f>
        <v>0</v>
      </c>
      <c r="AU95" s="78">
        <f>ROUND(AU96,5)</f>
        <v>0</v>
      </c>
      <c r="AV95" s="77">
        <f>ROUND(AZ95*L29,2)</f>
        <v>0</v>
      </c>
      <c r="AW95" s="77">
        <f>ROUND(BA95*L30,2)</f>
        <v>0</v>
      </c>
      <c r="AX95" s="77">
        <f>ROUND(BB95*L29,2)</f>
        <v>0</v>
      </c>
      <c r="AY95" s="77">
        <f>ROUND(BC95*L30,2)</f>
        <v>0</v>
      </c>
      <c r="AZ95" s="77">
        <f t="shared" si="0"/>
        <v>0</v>
      </c>
      <c r="BA95" s="77">
        <f t="shared" si="0"/>
        <v>0</v>
      </c>
      <c r="BB95" s="77">
        <f t="shared" si="0"/>
        <v>0</v>
      </c>
      <c r="BC95" s="77">
        <f t="shared" si="0"/>
        <v>0</v>
      </c>
      <c r="BD95" s="79">
        <f t="shared" si="0"/>
        <v>0</v>
      </c>
      <c r="BS95" s="80" t="s">
        <v>76</v>
      </c>
      <c r="BT95" s="80" t="s">
        <v>82</v>
      </c>
      <c r="BU95" s="80" t="s">
        <v>78</v>
      </c>
      <c r="BV95" s="80" t="s">
        <v>79</v>
      </c>
      <c r="BW95" s="80" t="s">
        <v>83</v>
      </c>
      <c r="BX95" s="80" t="s">
        <v>4</v>
      </c>
      <c r="CL95" s="80" t="s">
        <v>1</v>
      </c>
      <c r="CM95" s="80" t="s">
        <v>84</v>
      </c>
    </row>
    <row r="96" spans="1:91" s="3" customFormat="1" ht="23.25" customHeight="1" x14ac:dyDescent="0.2">
      <c r="A96" s="81" t="s">
        <v>85</v>
      </c>
      <c r="B96" s="46"/>
      <c r="C96" s="9"/>
      <c r="D96" s="9"/>
      <c r="E96" s="399" t="s">
        <v>14</v>
      </c>
      <c r="F96" s="399"/>
      <c r="G96" s="399"/>
      <c r="H96" s="399"/>
      <c r="I96" s="399"/>
      <c r="J96" s="9"/>
      <c r="K96" s="399" t="s">
        <v>17</v>
      </c>
      <c r="L96" s="399"/>
      <c r="M96" s="399"/>
      <c r="N96" s="399"/>
      <c r="O96" s="399"/>
      <c r="P96" s="399"/>
      <c r="Q96" s="399"/>
      <c r="R96" s="399"/>
      <c r="S96" s="399"/>
      <c r="T96" s="399"/>
      <c r="U96" s="399"/>
      <c r="V96" s="399"/>
      <c r="W96" s="399"/>
      <c r="X96" s="399"/>
      <c r="Y96" s="399"/>
      <c r="Z96" s="399"/>
      <c r="AA96" s="399"/>
      <c r="AB96" s="399"/>
      <c r="AC96" s="399"/>
      <c r="AD96" s="399"/>
      <c r="AE96" s="399"/>
      <c r="AF96" s="399"/>
      <c r="AG96" s="397">
        <f>'24001 - GYMNÁZIUM KOLÍN -...'!J32</f>
        <v>0</v>
      </c>
      <c r="AH96" s="398"/>
      <c r="AI96" s="398"/>
      <c r="AJ96" s="398"/>
      <c r="AK96" s="398"/>
      <c r="AL96" s="398"/>
      <c r="AM96" s="398"/>
      <c r="AN96" s="397">
        <f>SUM(AG96,AT96)</f>
        <v>0</v>
      </c>
      <c r="AO96" s="398"/>
      <c r="AP96" s="398"/>
      <c r="AQ96" s="82" t="s">
        <v>86</v>
      </c>
      <c r="AR96" s="46"/>
      <c r="AS96" s="83">
        <v>0</v>
      </c>
      <c r="AT96" s="84">
        <f>ROUND(SUM(AV96:AW96),2)</f>
        <v>0</v>
      </c>
      <c r="AU96" s="85">
        <f>'24001 - GYMNÁZIUM KOLÍN -...'!P162</f>
        <v>0</v>
      </c>
      <c r="AV96" s="84">
        <f>'24001 - GYMNÁZIUM KOLÍN -...'!J35</f>
        <v>0</v>
      </c>
      <c r="AW96" s="84">
        <f>'24001 - GYMNÁZIUM KOLÍN -...'!J36</f>
        <v>0</v>
      </c>
      <c r="AX96" s="84">
        <f>'24001 - GYMNÁZIUM KOLÍN -...'!J37</f>
        <v>0</v>
      </c>
      <c r="AY96" s="84">
        <f>'24001 - GYMNÁZIUM KOLÍN -...'!J38</f>
        <v>0</v>
      </c>
      <c r="AZ96" s="84">
        <f>'24001 - GYMNÁZIUM KOLÍN -...'!F35</f>
        <v>0</v>
      </c>
      <c r="BA96" s="84">
        <f>'24001 - GYMNÁZIUM KOLÍN -...'!F36</f>
        <v>0</v>
      </c>
      <c r="BB96" s="84">
        <f>'24001 - GYMNÁZIUM KOLÍN -...'!F37</f>
        <v>0</v>
      </c>
      <c r="BC96" s="84">
        <f>'24001 - GYMNÁZIUM KOLÍN -...'!F38</f>
        <v>0</v>
      </c>
      <c r="BD96" s="86">
        <f>'24001 - GYMNÁZIUM KOLÍN -...'!F39</f>
        <v>0</v>
      </c>
      <c r="BT96" s="23" t="s">
        <v>84</v>
      </c>
      <c r="BV96" s="23" t="s">
        <v>79</v>
      </c>
      <c r="BW96" s="23" t="s">
        <v>87</v>
      </c>
      <c r="BX96" s="23" t="s">
        <v>83</v>
      </c>
      <c r="CL96" s="23" t="s">
        <v>1</v>
      </c>
    </row>
    <row r="97" spans="2:44" s="1" customFormat="1" ht="30" customHeight="1" x14ac:dyDescent="0.2">
      <c r="B97" s="30"/>
      <c r="AR97" s="30"/>
    </row>
    <row r="98" spans="2:44" s="1" customFormat="1" ht="6.95" customHeight="1" x14ac:dyDescent="0.2">
      <c r="B98" s="42"/>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c r="AO98" s="43"/>
      <c r="AP98" s="43"/>
      <c r="AQ98" s="43"/>
      <c r="AR98" s="30"/>
    </row>
  </sheetData>
  <mergeCells count="46">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87:AN87"/>
    <mergeCell ref="AM89:AP89"/>
    <mergeCell ref="AS89:AT91"/>
    <mergeCell ref="AM90:AP90"/>
    <mergeCell ref="W33:AE33"/>
    <mergeCell ref="AK33:AO33"/>
    <mergeCell ref="AR2:BE2"/>
    <mergeCell ref="AN96:AP96"/>
    <mergeCell ref="AG96:AM96"/>
    <mergeCell ref="E96:I96"/>
    <mergeCell ref="K96:AF96"/>
    <mergeCell ref="AG94:AM94"/>
    <mergeCell ref="AN94:AP94"/>
    <mergeCell ref="C92:G92"/>
    <mergeCell ref="I92:AF92"/>
    <mergeCell ref="AG92:AM92"/>
    <mergeCell ref="AN92:AP92"/>
    <mergeCell ref="AN95:AP95"/>
    <mergeCell ref="AG95:AM95"/>
    <mergeCell ref="D95:H95"/>
    <mergeCell ref="J95:AF95"/>
    <mergeCell ref="L85:AJ85"/>
  </mergeCells>
  <hyperlinks>
    <hyperlink ref="A96" location="'24001 - GYMNÁZIUM KOLÍN -...'!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718"/>
  <sheetViews>
    <sheetView showGridLines="0" workbookViewId="0">
      <selection activeCell="AA11" sqref="AA11"/>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95" t="s">
        <v>5</v>
      </c>
      <c r="M2" s="396"/>
      <c r="N2" s="396"/>
      <c r="O2" s="396"/>
      <c r="P2" s="396"/>
      <c r="Q2" s="396"/>
      <c r="R2" s="396"/>
      <c r="S2" s="396"/>
      <c r="T2" s="396"/>
      <c r="U2" s="396"/>
      <c r="V2" s="396"/>
      <c r="AT2" s="15" t="s">
        <v>87</v>
      </c>
    </row>
    <row r="3" spans="2:46" ht="6.95" customHeight="1" x14ac:dyDescent="0.2">
      <c r="B3" s="16"/>
      <c r="C3" s="17"/>
      <c r="D3" s="17"/>
      <c r="E3" s="17"/>
      <c r="F3" s="17"/>
      <c r="G3" s="17"/>
      <c r="H3" s="17"/>
      <c r="I3" s="17"/>
      <c r="J3" s="17"/>
      <c r="K3" s="17"/>
      <c r="L3" s="18"/>
      <c r="AT3" s="15" t="s">
        <v>84</v>
      </c>
    </row>
    <row r="4" spans="2:46" ht="24.95" customHeight="1" x14ac:dyDescent="0.2">
      <c r="B4" s="18"/>
      <c r="D4" s="19" t="s">
        <v>88</v>
      </c>
      <c r="L4" s="18"/>
      <c r="M4" s="87" t="s">
        <v>10</v>
      </c>
      <c r="AT4" s="15" t="s">
        <v>3</v>
      </c>
    </row>
    <row r="5" spans="2:46" ht="6.95" customHeight="1" x14ac:dyDescent="0.2">
      <c r="B5" s="18"/>
      <c r="L5" s="18"/>
    </row>
    <row r="6" spans="2:46" ht="12" customHeight="1" x14ac:dyDescent="0.2">
      <c r="B6" s="18"/>
      <c r="D6" s="25" t="s">
        <v>16</v>
      </c>
      <c r="L6" s="18"/>
    </row>
    <row r="7" spans="2:46" ht="26.25" customHeight="1" x14ac:dyDescent="0.2">
      <c r="B7" s="18"/>
      <c r="E7" s="439" t="str">
        <f>'Rekapitulace stavby'!K6</f>
        <v>GYMNÁZIUM KOLÍN - REKONSTRUKCE VÝDEJNÍHO MÍSTA A JÍDELNY</v>
      </c>
      <c r="F7" s="440"/>
      <c r="G7" s="440"/>
      <c r="H7" s="440"/>
      <c r="L7" s="18"/>
    </row>
    <row r="8" spans="2:46" ht="12" customHeight="1" x14ac:dyDescent="0.2">
      <c r="B8" s="18"/>
      <c r="D8" s="25" t="s">
        <v>89</v>
      </c>
      <c r="L8" s="18"/>
    </row>
    <row r="9" spans="2:46" s="1" customFormat="1" ht="23.25" customHeight="1" x14ac:dyDescent="0.2">
      <c r="B9" s="30"/>
      <c r="E9" s="439" t="s">
        <v>90</v>
      </c>
      <c r="F9" s="438"/>
      <c r="G9" s="438"/>
      <c r="H9" s="438"/>
      <c r="L9" s="30"/>
    </row>
    <row r="10" spans="2:46" s="1" customFormat="1" ht="12" customHeight="1" x14ac:dyDescent="0.2">
      <c r="B10" s="30"/>
      <c r="D10" s="25" t="s">
        <v>91</v>
      </c>
      <c r="L10" s="30"/>
    </row>
    <row r="11" spans="2:46" s="1" customFormat="1" ht="30" customHeight="1" x14ac:dyDescent="0.2">
      <c r="B11" s="30"/>
      <c r="E11" s="411" t="s">
        <v>90</v>
      </c>
      <c r="F11" s="438"/>
      <c r="G11" s="438"/>
      <c r="H11" s="438"/>
      <c r="L11" s="30"/>
    </row>
    <row r="12" spans="2:46" s="1" customFormat="1" x14ac:dyDescent="0.2">
      <c r="B12" s="30"/>
      <c r="L12" s="30"/>
    </row>
    <row r="13" spans="2:46" s="1" customFormat="1" ht="12" customHeight="1" x14ac:dyDescent="0.2">
      <c r="B13" s="30"/>
      <c r="D13" s="25" t="s">
        <v>18</v>
      </c>
      <c r="F13" s="23" t="s">
        <v>1</v>
      </c>
      <c r="I13" s="25" t="s">
        <v>19</v>
      </c>
      <c r="J13" s="23" t="s">
        <v>1</v>
      </c>
      <c r="L13" s="30"/>
    </row>
    <row r="14" spans="2:46" s="1" customFormat="1" ht="12" customHeight="1" x14ac:dyDescent="0.2">
      <c r="B14" s="30"/>
      <c r="D14" s="25" t="s">
        <v>20</v>
      </c>
      <c r="F14" s="23" t="s">
        <v>21</v>
      </c>
      <c r="I14" s="25" t="s">
        <v>22</v>
      </c>
      <c r="J14" s="50" t="str">
        <f>'Rekapitulace stavby'!AN8</f>
        <v>4. 1. 2024</v>
      </c>
      <c r="L14" s="30"/>
    </row>
    <row r="15" spans="2:46" s="1" customFormat="1" ht="10.9" customHeight="1" x14ac:dyDescent="0.2">
      <c r="B15" s="30"/>
      <c r="L15" s="30"/>
    </row>
    <row r="16" spans="2:46" s="1" customFormat="1" ht="12" customHeight="1" x14ac:dyDescent="0.2">
      <c r="B16" s="30"/>
      <c r="D16" s="25" t="s">
        <v>24</v>
      </c>
      <c r="I16" s="25" t="s">
        <v>25</v>
      </c>
      <c r="J16" s="23" t="s">
        <v>1</v>
      </c>
      <c r="L16" s="30"/>
    </row>
    <row r="17" spans="2:12" s="1" customFormat="1" ht="18" customHeight="1" x14ac:dyDescent="0.2">
      <c r="B17" s="30"/>
      <c r="E17" s="23" t="s">
        <v>26</v>
      </c>
      <c r="I17" s="25" t="s">
        <v>27</v>
      </c>
      <c r="J17" s="23" t="s">
        <v>1</v>
      </c>
      <c r="L17" s="30"/>
    </row>
    <row r="18" spans="2:12" s="1" customFormat="1" ht="6.95" customHeight="1" x14ac:dyDescent="0.2">
      <c r="B18" s="30"/>
      <c r="L18" s="30"/>
    </row>
    <row r="19" spans="2:12" s="1" customFormat="1" ht="12" customHeight="1" x14ac:dyDescent="0.2">
      <c r="B19" s="30"/>
      <c r="D19" s="25" t="s">
        <v>28</v>
      </c>
      <c r="I19" s="25" t="s">
        <v>25</v>
      </c>
      <c r="J19" s="26" t="str">
        <f>'Rekapitulace stavby'!AN13</f>
        <v>Vyplň údaj</v>
      </c>
      <c r="L19" s="30"/>
    </row>
    <row r="20" spans="2:12" s="1" customFormat="1" ht="18" customHeight="1" x14ac:dyDescent="0.2">
      <c r="B20" s="30"/>
      <c r="E20" s="441" t="str">
        <f>'Rekapitulace stavby'!E14</f>
        <v>Vyplň údaj</v>
      </c>
      <c r="F20" s="430"/>
      <c r="G20" s="430"/>
      <c r="H20" s="430"/>
      <c r="I20" s="25" t="s">
        <v>27</v>
      </c>
      <c r="J20" s="26" t="str">
        <f>'Rekapitulace stavby'!AN14</f>
        <v>Vyplň údaj</v>
      </c>
      <c r="L20" s="30"/>
    </row>
    <row r="21" spans="2:12" s="1" customFormat="1" ht="6.95" customHeight="1" x14ac:dyDescent="0.2">
      <c r="B21" s="30"/>
      <c r="L21" s="30"/>
    </row>
    <row r="22" spans="2:12" s="1" customFormat="1" ht="12" customHeight="1" x14ac:dyDescent="0.2">
      <c r="B22" s="30"/>
      <c r="D22" s="25" t="s">
        <v>30</v>
      </c>
      <c r="I22" s="25" t="s">
        <v>25</v>
      </c>
      <c r="J22" s="23" t="s">
        <v>31</v>
      </c>
      <c r="L22" s="30"/>
    </row>
    <row r="23" spans="2:12" s="1" customFormat="1" ht="18" customHeight="1" x14ac:dyDescent="0.2">
      <c r="B23" s="30"/>
      <c r="E23" s="23" t="s">
        <v>32</v>
      </c>
      <c r="I23" s="25" t="s">
        <v>27</v>
      </c>
      <c r="J23" s="23" t="s">
        <v>33</v>
      </c>
      <c r="L23" s="30"/>
    </row>
    <row r="24" spans="2:12" s="1" customFormat="1" ht="6.95" customHeight="1" x14ac:dyDescent="0.2">
      <c r="B24" s="30"/>
      <c r="L24" s="30"/>
    </row>
    <row r="25" spans="2:12" s="1" customFormat="1" ht="12" customHeight="1" x14ac:dyDescent="0.2">
      <c r="B25" s="30"/>
      <c r="D25" s="25" t="s">
        <v>35</v>
      </c>
      <c r="I25" s="25" t="s">
        <v>25</v>
      </c>
      <c r="J25" s="23" t="s">
        <v>31</v>
      </c>
      <c r="L25" s="30"/>
    </row>
    <row r="26" spans="2:12" s="1" customFormat="1" ht="18" customHeight="1" x14ac:dyDescent="0.2">
      <c r="B26" s="30"/>
      <c r="E26" s="23" t="s">
        <v>32</v>
      </c>
      <c r="I26" s="25" t="s">
        <v>27</v>
      </c>
      <c r="J26" s="23" t="s">
        <v>33</v>
      </c>
      <c r="L26" s="30"/>
    </row>
    <row r="27" spans="2:12" s="1" customFormat="1" ht="6.95" customHeight="1" x14ac:dyDescent="0.2">
      <c r="B27" s="30"/>
      <c r="L27" s="30"/>
    </row>
    <row r="28" spans="2:12" s="1" customFormat="1" ht="12" customHeight="1" x14ac:dyDescent="0.2">
      <c r="B28" s="30"/>
      <c r="D28" s="25" t="s">
        <v>36</v>
      </c>
      <c r="L28" s="30"/>
    </row>
    <row r="29" spans="2:12" s="7" customFormat="1" ht="16.5" customHeight="1" x14ac:dyDescent="0.2">
      <c r="B29" s="88"/>
      <c r="E29" s="434" t="s">
        <v>1</v>
      </c>
      <c r="F29" s="434"/>
      <c r="G29" s="434"/>
      <c r="H29" s="434"/>
      <c r="L29" s="88"/>
    </row>
    <row r="30" spans="2:12" s="1" customFormat="1" ht="6.95" customHeight="1" x14ac:dyDescent="0.2">
      <c r="B30" s="30"/>
      <c r="L30" s="30"/>
    </row>
    <row r="31" spans="2:12" s="1" customFormat="1" ht="6.95" customHeight="1" x14ac:dyDescent="0.2">
      <c r="B31" s="30"/>
      <c r="D31" s="51"/>
      <c r="E31" s="51"/>
      <c r="F31" s="51"/>
      <c r="G31" s="51"/>
      <c r="H31" s="51"/>
      <c r="I31" s="51"/>
      <c r="J31" s="51"/>
      <c r="K31" s="51"/>
      <c r="L31" s="30"/>
    </row>
    <row r="32" spans="2:12" s="1" customFormat="1" ht="25.35" customHeight="1" x14ac:dyDescent="0.2">
      <c r="B32" s="30"/>
      <c r="D32" s="89" t="s">
        <v>37</v>
      </c>
      <c r="J32" s="64">
        <f>ROUND(J162, 2)</f>
        <v>0</v>
      </c>
      <c r="L32" s="30"/>
    </row>
    <row r="33" spans="2:12" s="1" customFormat="1" ht="6.95" customHeight="1" x14ac:dyDescent="0.2">
      <c r="B33" s="30"/>
      <c r="D33" s="51"/>
      <c r="E33" s="51"/>
      <c r="F33" s="51"/>
      <c r="G33" s="51"/>
      <c r="H33" s="51"/>
      <c r="I33" s="51"/>
      <c r="J33" s="51"/>
      <c r="K33" s="51"/>
      <c r="L33" s="30"/>
    </row>
    <row r="34" spans="2:12" s="1" customFormat="1" ht="14.45" customHeight="1" x14ac:dyDescent="0.2">
      <c r="B34" s="30"/>
      <c r="F34" s="33" t="s">
        <v>39</v>
      </c>
      <c r="I34" s="33" t="s">
        <v>38</v>
      </c>
      <c r="J34" s="33" t="s">
        <v>40</v>
      </c>
      <c r="L34" s="30"/>
    </row>
    <row r="35" spans="2:12" s="1" customFormat="1" ht="14.45" customHeight="1" x14ac:dyDescent="0.2">
      <c r="B35" s="30"/>
      <c r="D35" s="53" t="s">
        <v>41</v>
      </c>
      <c r="E35" s="25" t="s">
        <v>42</v>
      </c>
      <c r="F35" s="90">
        <f>ROUND((SUM(BE162:BE717)),  2)</f>
        <v>0</v>
      </c>
      <c r="I35" s="91">
        <v>0.21</v>
      </c>
      <c r="J35" s="90">
        <f>ROUND(((SUM(BE162:BE717))*I35),  2)</f>
        <v>0</v>
      </c>
      <c r="L35" s="30"/>
    </row>
    <row r="36" spans="2:12" s="1" customFormat="1" ht="14.45" customHeight="1" x14ac:dyDescent="0.2">
      <c r="B36" s="30"/>
      <c r="E36" s="25" t="s">
        <v>43</v>
      </c>
      <c r="F36" s="90">
        <f>ROUND((SUM(BF162:BF717)),  2)</f>
        <v>0</v>
      </c>
      <c r="I36" s="91">
        <v>0.12</v>
      </c>
      <c r="J36" s="90">
        <f>ROUND(((SUM(BF162:BF717))*I36),  2)</f>
        <v>0</v>
      </c>
      <c r="L36" s="30"/>
    </row>
    <row r="37" spans="2:12" s="1" customFormat="1" ht="14.45" hidden="1" customHeight="1" x14ac:dyDescent="0.2">
      <c r="B37" s="30"/>
      <c r="E37" s="25" t="s">
        <v>44</v>
      </c>
      <c r="F37" s="90">
        <f>ROUND((SUM(BG162:BG717)),  2)</f>
        <v>0</v>
      </c>
      <c r="I37" s="91">
        <v>0.21</v>
      </c>
      <c r="J37" s="90">
        <f>0</f>
        <v>0</v>
      </c>
      <c r="L37" s="30"/>
    </row>
    <row r="38" spans="2:12" s="1" customFormat="1" ht="14.45" hidden="1" customHeight="1" x14ac:dyDescent="0.2">
      <c r="B38" s="30"/>
      <c r="E38" s="25" t="s">
        <v>45</v>
      </c>
      <c r="F38" s="90">
        <f>ROUND((SUM(BH162:BH717)),  2)</f>
        <v>0</v>
      </c>
      <c r="I38" s="91">
        <v>0.12</v>
      </c>
      <c r="J38" s="90">
        <f>0</f>
        <v>0</v>
      </c>
      <c r="L38" s="30"/>
    </row>
    <row r="39" spans="2:12" s="1" customFormat="1" ht="14.45" hidden="1" customHeight="1" x14ac:dyDescent="0.2">
      <c r="B39" s="30"/>
      <c r="E39" s="25" t="s">
        <v>46</v>
      </c>
      <c r="F39" s="90">
        <f>ROUND((SUM(BI162:BI717)),  2)</f>
        <v>0</v>
      </c>
      <c r="I39" s="91">
        <v>0</v>
      </c>
      <c r="J39" s="90">
        <f>0</f>
        <v>0</v>
      </c>
      <c r="L39" s="30"/>
    </row>
    <row r="40" spans="2:12" s="1" customFormat="1" ht="6.95" customHeight="1" x14ac:dyDescent="0.2">
      <c r="B40" s="30"/>
      <c r="L40" s="30"/>
    </row>
    <row r="41" spans="2:12" s="1" customFormat="1" ht="25.35" customHeight="1" x14ac:dyDescent="0.2">
      <c r="B41" s="30"/>
      <c r="C41" s="92"/>
      <c r="D41" s="93" t="s">
        <v>47</v>
      </c>
      <c r="E41" s="55"/>
      <c r="F41" s="55"/>
      <c r="G41" s="94" t="s">
        <v>48</v>
      </c>
      <c r="H41" s="95" t="s">
        <v>49</v>
      </c>
      <c r="I41" s="55"/>
      <c r="J41" s="96">
        <f>SUM(J32:J39)</f>
        <v>0</v>
      </c>
      <c r="K41" s="97"/>
      <c r="L41" s="30"/>
    </row>
    <row r="42" spans="2:12" s="1" customFormat="1" ht="14.45" customHeight="1" x14ac:dyDescent="0.2">
      <c r="B42" s="30"/>
      <c r="L42" s="30"/>
    </row>
    <row r="43" spans="2:12" ht="14.45" customHeight="1" x14ac:dyDescent="0.2">
      <c r="B43" s="18"/>
      <c r="L43" s="18"/>
    </row>
    <row r="44" spans="2:12" ht="14.45" customHeight="1" x14ac:dyDescent="0.2">
      <c r="B44" s="18"/>
      <c r="L44" s="18"/>
    </row>
    <row r="45" spans="2:12" ht="14.45" customHeight="1" x14ac:dyDescent="0.2">
      <c r="B45" s="18"/>
      <c r="L45" s="18"/>
    </row>
    <row r="46" spans="2:12" ht="14.45" customHeight="1" x14ac:dyDescent="0.2">
      <c r="B46" s="18"/>
      <c r="L46" s="18"/>
    </row>
    <row r="47" spans="2:12" ht="14.45" customHeight="1" x14ac:dyDescent="0.2">
      <c r="B47" s="18"/>
      <c r="L47" s="18"/>
    </row>
    <row r="48" spans="2:12" ht="14.45" customHeight="1" x14ac:dyDescent="0.2">
      <c r="B48" s="18"/>
      <c r="L48" s="18"/>
    </row>
    <row r="49" spans="2:12" ht="14.45" customHeight="1" x14ac:dyDescent="0.2">
      <c r="B49" s="18"/>
      <c r="L49" s="18"/>
    </row>
    <row r="50" spans="2:12" s="1" customFormat="1" ht="14.45" customHeight="1" x14ac:dyDescent="0.2">
      <c r="B50" s="30"/>
      <c r="D50" s="39" t="s">
        <v>50</v>
      </c>
      <c r="E50" s="40"/>
      <c r="F50" s="40"/>
      <c r="G50" s="39" t="s">
        <v>51</v>
      </c>
      <c r="H50" s="40"/>
      <c r="I50" s="40"/>
      <c r="J50" s="40"/>
      <c r="K50" s="40"/>
      <c r="L50" s="30"/>
    </row>
    <row r="51" spans="2:12" x14ac:dyDescent="0.2">
      <c r="B51" s="18"/>
      <c r="L51" s="18"/>
    </row>
    <row r="52" spans="2:12" x14ac:dyDescent="0.2">
      <c r="B52" s="18"/>
      <c r="L52" s="18"/>
    </row>
    <row r="53" spans="2:12" x14ac:dyDescent="0.2">
      <c r="B53" s="18"/>
      <c r="L53" s="18"/>
    </row>
    <row r="54" spans="2:12" x14ac:dyDescent="0.2">
      <c r="B54" s="18"/>
      <c r="L54" s="18"/>
    </row>
    <row r="55" spans="2:12" x14ac:dyDescent="0.2">
      <c r="B55" s="18"/>
      <c r="L55" s="18"/>
    </row>
    <row r="56" spans="2:12" x14ac:dyDescent="0.2">
      <c r="B56" s="18"/>
      <c r="L56" s="18"/>
    </row>
    <row r="57" spans="2:12" x14ac:dyDescent="0.2">
      <c r="B57" s="18"/>
      <c r="L57" s="18"/>
    </row>
    <row r="58" spans="2:12" x14ac:dyDescent="0.2">
      <c r="B58" s="18"/>
      <c r="L58" s="18"/>
    </row>
    <row r="59" spans="2:12" x14ac:dyDescent="0.2">
      <c r="B59" s="18"/>
      <c r="L59" s="18"/>
    </row>
    <row r="60" spans="2:12" x14ac:dyDescent="0.2">
      <c r="B60" s="18"/>
      <c r="L60" s="18"/>
    </row>
    <row r="61" spans="2:12" s="1" customFormat="1" ht="12.75" x14ac:dyDescent="0.2">
      <c r="B61" s="30"/>
      <c r="D61" s="41" t="s">
        <v>52</v>
      </c>
      <c r="E61" s="32"/>
      <c r="F61" s="98" t="s">
        <v>53</v>
      </c>
      <c r="G61" s="41" t="s">
        <v>52</v>
      </c>
      <c r="H61" s="32"/>
      <c r="I61" s="32"/>
      <c r="J61" s="99" t="s">
        <v>53</v>
      </c>
      <c r="K61" s="32"/>
      <c r="L61" s="30"/>
    </row>
    <row r="62" spans="2:12" x14ac:dyDescent="0.2">
      <c r="B62" s="18"/>
      <c r="L62" s="18"/>
    </row>
    <row r="63" spans="2:12" x14ac:dyDescent="0.2">
      <c r="B63" s="18"/>
      <c r="L63" s="18"/>
    </row>
    <row r="64" spans="2:12" x14ac:dyDescent="0.2">
      <c r="B64" s="18"/>
      <c r="L64" s="18"/>
    </row>
    <row r="65" spans="2:12" s="1" customFormat="1" ht="12.75" x14ac:dyDescent="0.2">
      <c r="B65" s="30"/>
      <c r="D65" s="39" t="s">
        <v>54</v>
      </c>
      <c r="E65" s="40"/>
      <c r="F65" s="40"/>
      <c r="G65" s="39" t="s">
        <v>55</v>
      </c>
      <c r="H65" s="40"/>
      <c r="I65" s="40"/>
      <c r="J65" s="40"/>
      <c r="K65" s="40"/>
      <c r="L65" s="30"/>
    </row>
    <row r="66" spans="2:12" x14ac:dyDescent="0.2">
      <c r="B66" s="18"/>
      <c r="L66" s="18"/>
    </row>
    <row r="67" spans="2:12" x14ac:dyDescent="0.2">
      <c r="B67" s="18"/>
      <c r="L67" s="18"/>
    </row>
    <row r="68" spans="2:12" x14ac:dyDescent="0.2">
      <c r="B68" s="18"/>
      <c r="L68" s="18"/>
    </row>
    <row r="69" spans="2:12" x14ac:dyDescent="0.2">
      <c r="B69" s="18"/>
      <c r="L69" s="18"/>
    </row>
    <row r="70" spans="2:12" x14ac:dyDescent="0.2">
      <c r="B70" s="18"/>
      <c r="L70" s="18"/>
    </row>
    <row r="71" spans="2:12" x14ac:dyDescent="0.2">
      <c r="B71" s="18"/>
      <c r="L71" s="18"/>
    </row>
    <row r="72" spans="2:12" x14ac:dyDescent="0.2">
      <c r="B72" s="18"/>
      <c r="L72" s="18"/>
    </row>
    <row r="73" spans="2:12" x14ac:dyDescent="0.2">
      <c r="B73" s="18"/>
      <c r="L73" s="18"/>
    </row>
    <row r="74" spans="2:12" x14ac:dyDescent="0.2">
      <c r="B74" s="18"/>
      <c r="L74" s="18"/>
    </row>
    <row r="75" spans="2:12" x14ac:dyDescent="0.2">
      <c r="B75" s="18"/>
      <c r="L75" s="18"/>
    </row>
    <row r="76" spans="2:12" s="1" customFormat="1" ht="12.75" x14ac:dyDescent="0.2">
      <c r="B76" s="30"/>
      <c r="D76" s="41" t="s">
        <v>52</v>
      </c>
      <c r="E76" s="32"/>
      <c r="F76" s="98" t="s">
        <v>53</v>
      </c>
      <c r="G76" s="41" t="s">
        <v>52</v>
      </c>
      <c r="H76" s="32"/>
      <c r="I76" s="32"/>
      <c r="J76" s="99" t="s">
        <v>53</v>
      </c>
      <c r="K76" s="32"/>
      <c r="L76" s="30"/>
    </row>
    <row r="77" spans="2:12" s="1" customFormat="1" ht="14.45" customHeight="1" x14ac:dyDescent="0.2">
      <c r="B77" s="42"/>
      <c r="C77" s="43"/>
      <c r="D77" s="43"/>
      <c r="E77" s="43"/>
      <c r="F77" s="43"/>
      <c r="G77" s="43"/>
      <c r="H77" s="43"/>
      <c r="I77" s="43"/>
      <c r="J77" s="43"/>
      <c r="K77" s="43"/>
      <c r="L77" s="30"/>
    </row>
    <row r="81" spans="2:12" s="1" customFormat="1" ht="6.95" customHeight="1" x14ac:dyDescent="0.2">
      <c r="B81" s="44"/>
      <c r="C81" s="45"/>
      <c r="D81" s="45"/>
      <c r="E81" s="45"/>
      <c r="F81" s="45"/>
      <c r="G81" s="45"/>
      <c r="H81" s="45"/>
      <c r="I81" s="45"/>
      <c r="J81" s="45"/>
      <c r="K81" s="45"/>
      <c r="L81" s="30"/>
    </row>
    <row r="82" spans="2:12" s="1" customFormat="1" ht="24.95" customHeight="1" x14ac:dyDescent="0.2">
      <c r="B82" s="30"/>
      <c r="C82" s="19" t="s">
        <v>92</v>
      </c>
      <c r="L82" s="30"/>
    </row>
    <row r="83" spans="2:12" s="1" customFormat="1" ht="6.95" customHeight="1" x14ac:dyDescent="0.2">
      <c r="B83" s="30"/>
      <c r="L83" s="30"/>
    </row>
    <row r="84" spans="2:12" s="1" customFormat="1" ht="12" customHeight="1" x14ac:dyDescent="0.2">
      <c r="B84" s="30"/>
      <c r="C84" s="25" t="s">
        <v>16</v>
      </c>
      <c r="L84" s="30"/>
    </row>
    <row r="85" spans="2:12" s="1" customFormat="1" ht="26.25" customHeight="1" x14ac:dyDescent="0.2">
      <c r="B85" s="30"/>
      <c r="E85" s="439" t="str">
        <f>E7</f>
        <v>GYMNÁZIUM KOLÍN - REKONSTRUKCE VÝDEJNÍHO MÍSTA A JÍDELNY</v>
      </c>
      <c r="F85" s="440"/>
      <c r="G85" s="440"/>
      <c r="H85" s="440"/>
      <c r="L85" s="30"/>
    </row>
    <row r="86" spans="2:12" ht="12" customHeight="1" x14ac:dyDescent="0.2">
      <c r="B86" s="18"/>
      <c r="C86" s="25" t="s">
        <v>89</v>
      </c>
      <c r="L86" s="18"/>
    </row>
    <row r="87" spans="2:12" s="1" customFormat="1" ht="23.25" customHeight="1" x14ac:dyDescent="0.2">
      <c r="B87" s="30"/>
      <c r="E87" s="439" t="s">
        <v>90</v>
      </c>
      <c r="F87" s="438"/>
      <c r="G87" s="438"/>
      <c r="H87" s="438"/>
      <c r="L87" s="30"/>
    </row>
    <row r="88" spans="2:12" s="1" customFormat="1" ht="12" customHeight="1" x14ac:dyDescent="0.2">
      <c r="B88" s="30"/>
      <c r="C88" s="25" t="s">
        <v>91</v>
      </c>
      <c r="L88" s="30"/>
    </row>
    <row r="89" spans="2:12" s="1" customFormat="1" ht="30" customHeight="1" x14ac:dyDescent="0.2">
      <c r="B89" s="30"/>
      <c r="E89" s="411" t="str">
        <f>E11</f>
        <v>24001 - GYMNÁZIUM KOLÍN - REKONSTRUKCE VÝDEJNÍHO MÍSTA A JÍDELNY</v>
      </c>
      <c r="F89" s="438"/>
      <c r="G89" s="438"/>
      <c r="H89" s="438"/>
      <c r="L89" s="30"/>
    </row>
    <row r="90" spans="2:12" s="1" customFormat="1" ht="6.95" customHeight="1" x14ac:dyDescent="0.2">
      <c r="B90" s="30"/>
      <c r="L90" s="30"/>
    </row>
    <row r="91" spans="2:12" s="1" customFormat="1" ht="12" customHeight="1" x14ac:dyDescent="0.2">
      <c r="B91" s="30"/>
      <c r="C91" s="25" t="s">
        <v>20</v>
      </c>
      <c r="F91" s="23" t="str">
        <f>F14</f>
        <v>Kolín III, Žižkova 162</v>
      </c>
      <c r="I91" s="25" t="s">
        <v>22</v>
      </c>
      <c r="J91" s="50" t="str">
        <f>IF(J14="","",J14)</f>
        <v>4. 1. 2024</v>
      </c>
      <c r="L91" s="30"/>
    </row>
    <row r="92" spans="2:12" s="1" customFormat="1" ht="6.95" customHeight="1" x14ac:dyDescent="0.2">
      <c r="B92" s="30"/>
      <c r="L92" s="30"/>
    </row>
    <row r="93" spans="2:12" s="1" customFormat="1" ht="40.15" customHeight="1" x14ac:dyDescent="0.2">
      <c r="B93" s="30"/>
      <c r="C93" s="25" t="s">
        <v>24</v>
      </c>
      <c r="F93" s="23" t="str">
        <f>E17</f>
        <v>Město Kolín, Karlovo nám. 78, Kolín I</v>
      </c>
      <c r="I93" s="25" t="s">
        <v>30</v>
      </c>
      <c r="J93" s="28" t="str">
        <f>E23</f>
        <v>AZ PROJECT spol. s r.o., Plynárenská 830, Kolín IV</v>
      </c>
      <c r="L93" s="30"/>
    </row>
    <row r="94" spans="2:12" s="1" customFormat="1" ht="40.15" customHeight="1" x14ac:dyDescent="0.2">
      <c r="B94" s="30"/>
      <c r="C94" s="25" t="s">
        <v>28</v>
      </c>
      <c r="F94" s="23" t="str">
        <f>IF(E20="","",E20)</f>
        <v>Vyplň údaj</v>
      </c>
      <c r="I94" s="25" t="s">
        <v>35</v>
      </c>
      <c r="J94" s="28" t="str">
        <f>E26</f>
        <v>AZ PROJECT spol. s r.o., Plynárenská 830, Kolín IV</v>
      </c>
      <c r="L94" s="30"/>
    </row>
    <row r="95" spans="2:12" s="1" customFormat="1" ht="10.35" customHeight="1" x14ac:dyDescent="0.2">
      <c r="B95" s="30"/>
      <c r="L95" s="30"/>
    </row>
    <row r="96" spans="2:12" s="1" customFormat="1" ht="29.25" customHeight="1" x14ac:dyDescent="0.2">
      <c r="B96" s="30"/>
      <c r="C96" s="100" t="s">
        <v>93</v>
      </c>
      <c r="D96" s="92"/>
      <c r="E96" s="92"/>
      <c r="F96" s="92"/>
      <c r="G96" s="92"/>
      <c r="H96" s="92"/>
      <c r="I96" s="92"/>
      <c r="J96" s="101" t="s">
        <v>94</v>
      </c>
      <c r="K96" s="92"/>
      <c r="L96" s="30"/>
    </row>
    <row r="97" spans="2:47" s="1" customFormat="1" ht="10.35" customHeight="1" x14ac:dyDescent="0.2">
      <c r="B97" s="30"/>
      <c r="L97" s="30"/>
    </row>
    <row r="98" spans="2:47" s="1" customFormat="1" ht="22.9" customHeight="1" x14ac:dyDescent="0.2">
      <c r="B98" s="30"/>
      <c r="C98" s="102" t="s">
        <v>95</v>
      </c>
      <c r="J98" s="64">
        <f>J162</f>
        <v>0</v>
      </c>
      <c r="L98" s="30"/>
      <c r="AU98" s="15" t="s">
        <v>96</v>
      </c>
    </row>
    <row r="99" spans="2:47" s="8" customFormat="1" ht="24.95" customHeight="1" x14ac:dyDescent="0.2">
      <c r="B99" s="103"/>
      <c r="D99" s="104" t="s">
        <v>97</v>
      </c>
      <c r="E99" s="105"/>
      <c r="F99" s="105"/>
      <c r="G99" s="105"/>
      <c r="H99" s="105"/>
      <c r="I99" s="105"/>
      <c r="J99" s="106">
        <f>J163</f>
        <v>0</v>
      </c>
      <c r="L99" s="103"/>
    </row>
    <row r="100" spans="2:47" s="9" customFormat="1" ht="19.899999999999999" customHeight="1" x14ac:dyDescent="0.2">
      <c r="B100" s="107"/>
      <c r="D100" s="108" t="s">
        <v>98</v>
      </c>
      <c r="E100" s="109"/>
      <c r="F100" s="109"/>
      <c r="G100" s="109"/>
      <c r="H100" s="109"/>
      <c r="I100" s="109"/>
      <c r="J100" s="110">
        <f>J164</f>
        <v>0</v>
      </c>
      <c r="L100" s="107"/>
    </row>
    <row r="101" spans="2:47" s="9" customFormat="1" ht="19.899999999999999" customHeight="1" x14ac:dyDescent="0.2">
      <c r="B101" s="107"/>
      <c r="D101" s="108" t="s">
        <v>99</v>
      </c>
      <c r="E101" s="109"/>
      <c r="F101" s="109"/>
      <c r="G101" s="109"/>
      <c r="H101" s="109"/>
      <c r="I101" s="109"/>
      <c r="J101" s="110">
        <f>J199</f>
        <v>0</v>
      </c>
      <c r="L101" s="107"/>
    </row>
    <row r="102" spans="2:47" s="9" customFormat="1" ht="19.899999999999999" customHeight="1" x14ac:dyDescent="0.2">
      <c r="B102" s="107"/>
      <c r="D102" s="108" t="s">
        <v>100</v>
      </c>
      <c r="E102" s="109"/>
      <c r="F102" s="109"/>
      <c r="G102" s="109"/>
      <c r="H102" s="109"/>
      <c r="I102" s="109"/>
      <c r="J102" s="110">
        <f>J212</f>
        <v>0</v>
      </c>
      <c r="L102" s="107"/>
    </row>
    <row r="103" spans="2:47" s="9" customFormat="1" ht="19.899999999999999" customHeight="1" x14ac:dyDescent="0.2">
      <c r="B103" s="107"/>
      <c r="D103" s="108" t="s">
        <v>101</v>
      </c>
      <c r="E103" s="109"/>
      <c r="F103" s="109"/>
      <c r="G103" s="109"/>
      <c r="H103" s="109"/>
      <c r="I103" s="109"/>
      <c r="J103" s="110">
        <f>J239</f>
        <v>0</v>
      </c>
      <c r="L103" s="107"/>
    </row>
    <row r="104" spans="2:47" s="9" customFormat="1" ht="19.899999999999999" customHeight="1" x14ac:dyDescent="0.2">
      <c r="B104" s="107"/>
      <c r="D104" s="108" t="s">
        <v>102</v>
      </c>
      <c r="E104" s="109"/>
      <c r="F104" s="109"/>
      <c r="G104" s="109"/>
      <c r="H104" s="109"/>
      <c r="I104" s="109"/>
      <c r="J104" s="110">
        <f>J251</f>
        <v>0</v>
      </c>
      <c r="L104" s="107"/>
    </row>
    <row r="105" spans="2:47" s="9" customFormat="1" ht="19.899999999999999" customHeight="1" x14ac:dyDescent="0.2">
      <c r="B105" s="107"/>
      <c r="D105" s="108" t="s">
        <v>103</v>
      </c>
      <c r="E105" s="109"/>
      <c r="F105" s="109"/>
      <c r="G105" s="109"/>
      <c r="H105" s="109"/>
      <c r="I105" s="109"/>
      <c r="J105" s="110">
        <f>J259</f>
        <v>0</v>
      </c>
      <c r="L105" s="107"/>
    </row>
    <row r="106" spans="2:47" s="9" customFormat="1" ht="19.899999999999999" customHeight="1" x14ac:dyDescent="0.2">
      <c r="B106" s="107"/>
      <c r="D106" s="108" t="s">
        <v>104</v>
      </c>
      <c r="E106" s="109"/>
      <c r="F106" s="109"/>
      <c r="G106" s="109"/>
      <c r="H106" s="109"/>
      <c r="I106" s="109"/>
      <c r="J106" s="110">
        <f>J318</f>
        <v>0</v>
      </c>
      <c r="L106" s="107"/>
    </row>
    <row r="107" spans="2:47" s="9" customFormat="1" ht="19.899999999999999" customHeight="1" x14ac:dyDescent="0.2">
      <c r="B107" s="107"/>
      <c r="D107" s="108" t="s">
        <v>105</v>
      </c>
      <c r="E107" s="109"/>
      <c r="F107" s="109"/>
      <c r="G107" s="109"/>
      <c r="H107" s="109"/>
      <c r="I107" s="109"/>
      <c r="J107" s="110">
        <f>J321</f>
        <v>0</v>
      </c>
      <c r="L107" s="107"/>
    </row>
    <row r="108" spans="2:47" s="9" customFormat="1" ht="19.899999999999999" customHeight="1" x14ac:dyDescent="0.2">
      <c r="B108" s="107"/>
      <c r="D108" s="108" t="s">
        <v>106</v>
      </c>
      <c r="E108" s="109"/>
      <c r="F108" s="109"/>
      <c r="G108" s="109"/>
      <c r="H108" s="109"/>
      <c r="I108" s="109"/>
      <c r="J108" s="110">
        <f>J414</f>
        <v>0</v>
      </c>
      <c r="L108" s="107"/>
    </row>
    <row r="109" spans="2:47" s="9" customFormat="1" ht="19.899999999999999" customHeight="1" x14ac:dyDescent="0.2">
      <c r="B109" s="107"/>
      <c r="D109" s="108" t="s">
        <v>107</v>
      </c>
      <c r="E109" s="109"/>
      <c r="F109" s="109"/>
      <c r="G109" s="109"/>
      <c r="H109" s="109"/>
      <c r="I109" s="109"/>
      <c r="J109" s="110">
        <f>J432</f>
        <v>0</v>
      </c>
      <c r="L109" s="107"/>
    </row>
    <row r="110" spans="2:47" s="8" customFormat="1" ht="24.95" customHeight="1" x14ac:dyDescent="0.2">
      <c r="B110" s="103"/>
      <c r="D110" s="104" t="s">
        <v>108</v>
      </c>
      <c r="E110" s="105"/>
      <c r="F110" s="105"/>
      <c r="G110" s="105"/>
      <c r="H110" s="105"/>
      <c r="I110" s="105"/>
      <c r="J110" s="106">
        <f>J434</f>
        <v>0</v>
      </c>
      <c r="L110" s="103"/>
    </row>
    <row r="111" spans="2:47" s="9" customFormat="1" ht="19.899999999999999" customHeight="1" x14ac:dyDescent="0.2">
      <c r="B111" s="107"/>
      <c r="D111" s="108" t="s">
        <v>109</v>
      </c>
      <c r="E111" s="109"/>
      <c r="F111" s="109"/>
      <c r="G111" s="109"/>
      <c r="H111" s="109"/>
      <c r="I111" s="109"/>
      <c r="J111" s="110">
        <f>J435</f>
        <v>0</v>
      </c>
      <c r="L111" s="107"/>
    </row>
    <row r="112" spans="2:47" s="9" customFormat="1" ht="19.899999999999999" customHeight="1" x14ac:dyDescent="0.2">
      <c r="B112" s="107"/>
      <c r="D112" s="108" t="s">
        <v>110</v>
      </c>
      <c r="E112" s="109"/>
      <c r="F112" s="109"/>
      <c r="G112" s="109"/>
      <c r="H112" s="109"/>
      <c r="I112" s="109"/>
      <c r="J112" s="110">
        <f>J454</f>
        <v>0</v>
      </c>
      <c r="L112" s="107"/>
    </row>
    <row r="113" spans="2:12" s="9" customFormat="1" ht="19.899999999999999" customHeight="1" x14ac:dyDescent="0.2">
      <c r="B113" s="107"/>
      <c r="D113" s="108" t="s">
        <v>111</v>
      </c>
      <c r="E113" s="109"/>
      <c r="F113" s="109"/>
      <c r="G113" s="109"/>
      <c r="H113" s="109"/>
      <c r="I113" s="109"/>
      <c r="J113" s="110">
        <f>J480</f>
        <v>0</v>
      </c>
      <c r="L113" s="107"/>
    </row>
    <row r="114" spans="2:12" s="9" customFormat="1" ht="19.899999999999999" customHeight="1" x14ac:dyDescent="0.2">
      <c r="B114" s="107"/>
      <c r="D114" s="108" t="s">
        <v>112</v>
      </c>
      <c r="E114" s="109"/>
      <c r="F114" s="109"/>
      <c r="G114" s="109"/>
      <c r="H114" s="109"/>
      <c r="I114" s="109"/>
      <c r="J114" s="110">
        <f>J482</f>
        <v>0</v>
      </c>
      <c r="L114" s="107"/>
    </row>
    <row r="115" spans="2:12" s="9" customFormat="1" ht="19.899999999999999" customHeight="1" x14ac:dyDescent="0.2">
      <c r="B115" s="107"/>
      <c r="D115" s="108" t="s">
        <v>113</v>
      </c>
      <c r="E115" s="109"/>
      <c r="F115" s="109"/>
      <c r="G115" s="109"/>
      <c r="H115" s="109"/>
      <c r="I115" s="109"/>
      <c r="J115" s="110">
        <f>J485</f>
        <v>0</v>
      </c>
      <c r="L115" s="107"/>
    </row>
    <row r="116" spans="2:12" s="9" customFormat="1" ht="19.899999999999999" customHeight="1" x14ac:dyDescent="0.2">
      <c r="B116" s="107"/>
      <c r="D116" s="108" t="s">
        <v>114</v>
      </c>
      <c r="E116" s="109"/>
      <c r="F116" s="109"/>
      <c r="G116" s="109"/>
      <c r="H116" s="109"/>
      <c r="I116" s="109"/>
      <c r="J116" s="110">
        <f>J487</f>
        <v>0</v>
      </c>
      <c r="L116" s="107"/>
    </row>
    <row r="117" spans="2:12" s="9" customFormat="1" ht="19.899999999999999" customHeight="1" x14ac:dyDescent="0.2">
      <c r="B117" s="107"/>
      <c r="D117" s="108" t="s">
        <v>115</v>
      </c>
      <c r="E117" s="109"/>
      <c r="F117" s="109"/>
      <c r="G117" s="109"/>
      <c r="H117" s="109"/>
      <c r="I117" s="109"/>
      <c r="J117" s="110">
        <f>J489</f>
        <v>0</v>
      </c>
      <c r="L117" s="107"/>
    </row>
    <row r="118" spans="2:12" s="9" customFormat="1" ht="19.899999999999999" customHeight="1" x14ac:dyDescent="0.2">
      <c r="B118" s="107"/>
      <c r="D118" s="108" t="s">
        <v>116</v>
      </c>
      <c r="E118" s="109"/>
      <c r="F118" s="109"/>
      <c r="G118" s="109"/>
      <c r="H118" s="109"/>
      <c r="I118" s="109"/>
      <c r="J118" s="110">
        <f>J491</f>
        <v>0</v>
      </c>
      <c r="L118" s="107"/>
    </row>
    <row r="119" spans="2:12" s="9" customFormat="1" ht="19.899999999999999" customHeight="1" x14ac:dyDescent="0.2">
      <c r="B119" s="107"/>
      <c r="D119" s="108" t="s">
        <v>117</v>
      </c>
      <c r="E119" s="109"/>
      <c r="F119" s="109"/>
      <c r="G119" s="109"/>
      <c r="H119" s="109"/>
      <c r="I119" s="109"/>
      <c r="J119" s="110">
        <f>J493</f>
        <v>0</v>
      </c>
      <c r="L119" s="107"/>
    </row>
    <row r="120" spans="2:12" s="9" customFormat="1" ht="19.899999999999999" customHeight="1" x14ac:dyDescent="0.2">
      <c r="B120" s="107"/>
      <c r="D120" s="108" t="s">
        <v>118</v>
      </c>
      <c r="E120" s="109"/>
      <c r="F120" s="109"/>
      <c r="G120" s="109"/>
      <c r="H120" s="109"/>
      <c r="I120" s="109"/>
      <c r="J120" s="110">
        <f>J495</f>
        <v>0</v>
      </c>
      <c r="L120" s="107"/>
    </row>
    <row r="121" spans="2:12" s="9" customFormat="1" ht="19.899999999999999" customHeight="1" x14ac:dyDescent="0.2">
      <c r="B121" s="107"/>
      <c r="D121" s="108" t="s">
        <v>119</v>
      </c>
      <c r="E121" s="109"/>
      <c r="F121" s="109"/>
      <c r="G121" s="109"/>
      <c r="H121" s="109"/>
      <c r="I121" s="109"/>
      <c r="J121" s="110">
        <f>J497</f>
        <v>0</v>
      </c>
      <c r="L121" s="107"/>
    </row>
    <row r="122" spans="2:12" s="9" customFormat="1" ht="19.899999999999999" customHeight="1" x14ac:dyDescent="0.2">
      <c r="B122" s="107"/>
      <c r="D122" s="108" t="s">
        <v>120</v>
      </c>
      <c r="E122" s="109"/>
      <c r="F122" s="109"/>
      <c r="G122" s="109"/>
      <c r="H122" s="109"/>
      <c r="I122" s="109"/>
      <c r="J122" s="110">
        <f>J499</f>
        <v>0</v>
      </c>
      <c r="L122" s="107"/>
    </row>
    <row r="123" spans="2:12" s="9" customFormat="1" ht="19.899999999999999" customHeight="1" x14ac:dyDescent="0.2">
      <c r="B123" s="107"/>
      <c r="D123" s="108" t="s">
        <v>121</v>
      </c>
      <c r="E123" s="109"/>
      <c r="F123" s="109"/>
      <c r="G123" s="109"/>
      <c r="H123" s="109"/>
      <c r="I123" s="109"/>
      <c r="J123" s="110">
        <f>J501</f>
        <v>0</v>
      </c>
      <c r="L123" s="107"/>
    </row>
    <row r="124" spans="2:12" s="9" customFormat="1" ht="19.899999999999999" customHeight="1" x14ac:dyDescent="0.2">
      <c r="B124" s="107"/>
      <c r="D124" s="108" t="s">
        <v>122</v>
      </c>
      <c r="E124" s="109"/>
      <c r="F124" s="109"/>
      <c r="G124" s="109"/>
      <c r="H124" s="109"/>
      <c r="I124" s="109"/>
      <c r="J124" s="110">
        <f>J508</f>
        <v>0</v>
      </c>
      <c r="L124" s="107"/>
    </row>
    <row r="125" spans="2:12" s="9" customFormat="1" ht="19.899999999999999" customHeight="1" x14ac:dyDescent="0.2">
      <c r="B125" s="107"/>
      <c r="D125" s="108" t="s">
        <v>123</v>
      </c>
      <c r="E125" s="109"/>
      <c r="F125" s="109"/>
      <c r="G125" s="109"/>
      <c r="H125" s="109"/>
      <c r="I125" s="109"/>
      <c r="J125" s="110">
        <f>J533</f>
        <v>0</v>
      </c>
      <c r="L125" s="107"/>
    </row>
    <row r="126" spans="2:12" s="9" customFormat="1" ht="19.899999999999999" customHeight="1" x14ac:dyDescent="0.2">
      <c r="B126" s="107"/>
      <c r="D126" s="108" t="s">
        <v>124</v>
      </c>
      <c r="E126" s="109"/>
      <c r="F126" s="109"/>
      <c r="G126" s="109"/>
      <c r="H126" s="109"/>
      <c r="I126" s="109"/>
      <c r="J126" s="110">
        <f>J540</f>
        <v>0</v>
      </c>
      <c r="L126" s="107"/>
    </row>
    <row r="127" spans="2:12" s="9" customFormat="1" ht="19.899999999999999" customHeight="1" x14ac:dyDescent="0.2">
      <c r="B127" s="107"/>
      <c r="D127" s="108" t="s">
        <v>125</v>
      </c>
      <c r="E127" s="109"/>
      <c r="F127" s="109"/>
      <c r="G127" s="109"/>
      <c r="H127" s="109"/>
      <c r="I127" s="109"/>
      <c r="J127" s="110">
        <f>J562</f>
        <v>0</v>
      </c>
      <c r="L127" s="107"/>
    </row>
    <row r="128" spans="2:12" s="9" customFormat="1" ht="19.899999999999999" customHeight="1" x14ac:dyDescent="0.2">
      <c r="B128" s="107"/>
      <c r="D128" s="108" t="s">
        <v>126</v>
      </c>
      <c r="E128" s="109"/>
      <c r="F128" s="109"/>
      <c r="G128" s="109"/>
      <c r="H128" s="109"/>
      <c r="I128" s="109"/>
      <c r="J128" s="110">
        <f>J589</f>
        <v>0</v>
      </c>
      <c r="L128" s="107"/>
    </row>
    <row r="129" spans="2:12" s="9" customFormat="1" ht="19.899999999999999" customHeight="1" x14ac:dyDescent="0.2">
      <c r="B129" s="107"/>
      <c r="D129" s="108" t="s">
        <v>127</v>
      </c>
      <c r="E129" s="109"/>
      <c r="F129" s="109"/>
      <c r="G129" s="109"/>
      <c r="H129" s="109"/>
      <c r="I129" s="109"/>
      <c r="J129" s="110">
        <f>J614</f>
        <v>0</v>
      </c>
      <c r="L129" s="107"/>
    </row>
    <row r="130" spans="2:12" s="9" customFormat="1" ht="19.899999999999999" customHeight="1" x14ac:dyDescent="0.2">
      <c r="B130" s="107"/>
      <c r="D130" s="108" t="s">
        <v>128</v>
      </c>
      <c r="E130" s="109"/>
      <c r="F130" s="109"/>
      <c r="G130" s="109"/>
      <c r="H130" s="109"/>
      <c r="I130" s="109"/>
      <c r="J130" s="110">
        <f>J632</f>
        <v>0</v>
      </c>
      <c r="L130" s="107"/>
    </row>
    <row r="131" spans="2:12" s="9" customFormat="1" ht="19.899999999999999" customHeight="1" x14ac:dyDescent="0.2">
      <c r="B131" s="107"/>
      <c r="D131" s="108" t="s">
        <v>129</v>
      </c>
      <c r="E131" s="109"/>
      <c r="F131" s="109"/>
      <c r="G131" s="109"/>
      <c r="H131" s="109"/>
      <c r="I131" s="109"/>
      <c r="J131" s="110">
        <f>J645</f>
        <v>0</v>
      </c>
      <c r="L131" s="107"/>
    </row>
    <row r="132" spans="2:12" s="9" customFormat="1" ht="19.899999999999999" customHeight="1" x14ac:dyDescent="0.2">
      <c r="B132" s="107"/>
      <c r="D132" s="108" t="s">
        <v>130</v>
      </c>
      <c r="E132" s="109"/>
      <c r="F132" s="109"/>
      <c r="G132" s="109"/>
      <c r="H132" s="109"/>
      <c r="I132" s="109"/>
      <c r="J132" s="110">
        <f>J649</f>
        <v>0</v>
      </c>
      <c r="L132" s="107"/>
    </row>
    <row r="133" spans="2:12" s="9" customFormat="1" ht="19.899999999999999" customHeight="1" x14ac:dyDescent="0.2">
      <c r="B133" s="107"/>
      <c r="D133" s="108" t="s">
        <v>131</v>
      </c>
      <c r="E133" s="109"/>
      <c r="F133" s="109"/>
      <c r="G133" s="109"/>
      <c r="H133" s="109"/>
      <c r="I133" s="109"/>
      <c r="J133" s="110">
        <f>J670</f>
        <v>0</v>
      </c>
      <c r="L133" s="107"/>
    </row>
    <row r="134" spans="2:12" s="9" customFormat="1" ht="19.899999999999999" customHeight="1" x14ac:dyDescent="0.2">
      <c r="B134" s="107"/>
      <c r="D134" s="108" t="s">
        <v>132</v>
      </c>
      <c r="E134" s="109"/>
      <c r="F134" s="109"/>
      <c r="G134" s="109"/>
      <c r="H134" s="109"/>
      <c r="I134" s="109"/>
      <c r="J134" s="110">
        <f>J675</f>
        <v>0</v>
      </c>
      <c r="L134" s="107"/>
    </row>
    <row r="135" spans="2:12" s="9" customFormat="1" ht="19.899999999999999" customHeight="1" x14ac:dyDescent="0.2">
      <c r="B135" s="107"/>
      <c r="D135" s="108" t="s">
        <v>133</v>
      </c>
      <c r="E135" s="109"/>
      <c r="F135" s="109"/>
      <c r="G135" s="109"/>
      <c r="H135" s="109"/>
      <c r="I135" s="109"/>
      <c r="J135" s="110">
        <f>J681</f>
        <v>0</v>
      </c>
      <c r="L135" s="107"/>
    </row>
    <row r="136" spans="2:12" s="8" customFormat="1" ht="24.95" customHeight="1" x14ac:dyDescent="0.2">
      <c r="B136" s="103"/>
      <c r="D136" s="104" t="s">
        <v>134</v>
      </c>
      <c r="E136" s="105"/>
      <c r="F136" s="105"/>
      <c r="G136" s="105"/>
      <c r="H136" s="105"/>
      <c r="I136" s="105"/>
      <c r="J136" s="106">
        <f>J708</f>
        <v>0</v>
      </c>
      <c r="L136" s="103"/>
    </row>
    <row r="137" spans="2:12" s="9" customFormat="1" ht="19.899999999999999" customHeight="1" x14ac:dyDescent="0.2">
      <c r="B137" s="107"/>
      <c r="D137" s="108" t="s">
        <v>135</v>
      </c>
      <c r="E137" s="109"/>
      <c r="F137" s="109"/>
      <c r="G137" s="109"/>
      <c r="H137" s="109"/>
      <c r="I137" s="109"/>
      <c r="J137" s="110">
        <f>J709</f>
        <v>0</v>
      </c>
      <c r="L137" s="107"/>
    </row>
    <row r="138" spans="2:12" s="9" customFormat="1" ht="19.899999999999999" customHeight="1" x14ac:dyDescent="0.2">
      <c r="B138" s="107"/>
      <c r="D138" s="108" t="s">
        <v>136</v>
      </c>
      <c r="E138" s="109"/>
      <c r="F138" s="109"/>
      <c r="G138" s="109"/>
      <c r="H138" s="109"/>
      <c r="I138" s="109"/>
      <c r="J138" s="110">
        <f>J711</f>
        <v>0</v>
      </c>
      <c r="L138" s="107"/>
    </row>
    <row r="139" spans="2:12" s="9" customFormat="1" ht="19.899999999999999" customHeight="1" x14ac:dyDescent="0.2">
      <c r="B139" s="107"/>
      <c r="D139" s="108" t="s">
        <v>137</v>
      </c>
      <c r="E139" s="109"/>
      <c r="F139" s="109"/>
      <c r="G139" s="109"/>
      <c r="H139" s="109"/>
      <c r="I139" s="109"/>
      <c r="J139" s="110">
        <f>J714</f>
        <v>0</v>
      </c>
      <c r="L139" s="107"/>
    </row>
    <row r="140" spans="2:12" s="9" customFormat="1" ht="19.899999999999999" customHeight="1" x14ac:dyDescent="0.2">
      <c r="B140" s="107"/>
      <c r="D140" s="108" t="s">
        <v>138</v>
      </c>
      <c r="E140" s="109"/>
      <c r="F140" s="109"/>
      <c r="G140" s="109"/>
      <c r="H140" s="109"/>
      <c r="I140" s="109"/>
      <c r="J140" s="110">
        <f>J716</f>
        <v>0</v>
      </c>
      <c r="L140" s="107"/>
    </row>
    <row r="141" spans="2:12" s="1" customFormat="1" ht="21.75" customHeight="1" x14ac:dyDescent="0.2">
      <c r="B141" s="30"/>
      <c r="L141" s="30"/>
    </row>
    <row r="142" spans="2:12" s="1" customFormat="1" ht="6.95" customHeight="1" x14ac:dyDescent="0.2">
      <c r="B142" s="42"/>
      <c r="C142" s="43"/>
      <c r="D142" s="43"/>
      <c r="E142" s="43"/>
      <c r="F142" s="43"/>
      <c r="G142" s="43"/>
      <c r="H142" s="43"/>
      <c r="I142" s="43"/>
      <c r="J142" s="43"/>
      <c r="K142" s="43"/>
      <c r="L142" s="30"/>
    </row>
    <row r="146" spans="2:12" s="1" customFormat="1" ht="6.95" customHeight="1" x14ac:dyDescent="0.2">
      <c r="B146" s="44"/>
      <c r="C146" s="45"/>
      <c r="D146" s="45"/>
      <c r="E146" s="45"/>
      <c r="F146" s="45"/>
      <c r="G146" s="45"/>
      <c r="H146" s="45"/>
      <c r="I146" s="45"/>
      <c r="J146" s="45"/>
      <c r="K146" s="45"/>
      <c r="L146" s="30"/>
    </row>
    <row r="147" spans="2:12" s="1" customFormat="1" ht="24.95" customHeight="1" x14ac:dyDescent="0.2">
      <c r="B147" s="30"/>
      <c r="C147" s="19" t="s">
        <v>139</v>
      </c>
      <c r="L147" s="30"/>
    </row>
    <row r="148" spans="2:12" s="1" customFormat="1" ht="6.95" customHeight="1" x14ac:dyDescent="0.2">
      <c r="B148" s="30"/>
      <c r="L148" s="30"/>
    </row>
    <row r="149" spans="2:12" s="1" customFormat="1" ht="12" customHeight="1" x14ac:dyDescent="0.2">
      <c r="B149" s="30"/>
      <c r="C149" s="25" t="s">
        <v>16</v>
      </c>
      <c r="L149" s="30"/>
    </row>
    <row r="150" spans="2:12" s="1" customFormat="1" ht="26.25" customHeight="1" x14ac:dyDescent="0.2">
      <c r="B150" s="30"/>
      <c r="E150" s="439" t="str">
        <f>E7</f>
        <v>GYMNÁZIUM KOLÍN - REKONSTRUKCE VÝDEJNÍHO MÍSTA A JÍDELNY</v>
      </c>
      <c r="F150" s="440"/>
      <c r="G150" s="440"/>
      <c r="H150" s="440"/>
      <c r="L150" s="30"/>
    </row>
    <row r="151" spans="2:12" ht="12" customHeight="1" x14ac:dyDescent="0.2">
      <c r="B151" s="18"/>
      <c r="C151" s="25" t="s">
        <v>89</v>
      </c>
      <c r="L151" s="18"/>
    </row>
    <row r="152" spans="2:12" s="1" customFormat="1" ht="23.25" customHeight="1" x14ac:dyDescent="0.2">
      <c r="B152" s="30"/>
      <c r="E152" s="439" t="s">
        <v>90</v>
      </c>
      <c r="F152" s="438"/>
      <c r="G152" s="438"/>
      <c r="H152" s="438"/>
      <c r="L152" s="30"/>
    </row>
    <row r="153" spans="2:12" s="1" customFormat="1" ht="12" customHeight="1" x14ac:dyDescent="0.2">
      <c r="B153" s="30"/>
      <c r="C153" s="25" t="s">
        <v>91</v>
      </c>
      <c r="L153" s="30"/>
    </row>
    <row r="154" spans="2:12" s="1" customFormat="1" ht="30" customHeight="1" x14ac:dyDescent="0.2">
      <c r="B154" s="30"/>
      <c r="E154" s="411" t="str">
        <f>E11</f>
        <v>24001 - GYMNÁZIUM KOLÍN - REKONSTRUKCE VÝDEJNÍHO MÍSTA A JÍDELNY</v>
      </c>
      <c r="F154" s="438"/>
      <c r="G154" s="438"/>
      <c r="H154" s="438"/>
      <c r="L154" s="30"/>
    </row>
    <row r="155" spans="2:12" s="1" customFormat="1" ht="6.95" customHeight="1" x14ac:dyDescent="0.2">
      <c r="B155" s="30"/>
      <c r="L155" s="30"/>
    </row>
    <row r="156" spans="2:12" s="1" customFormat="1" ht="12" customHeight="1" x14ac:dyDescent="0.2">
      <c r="B156" s="30"/>
      <c r="C156" s="25" t="s">
        <v>20</v>
      </c>
      <c r="F156" s="23" t="str">
        <f>F14</f>
        <v>Kolín III, Žižkova 162</v>
      </c>
      <c r="I156" s="25" t="s">
        <v>22</v>
      </c>
      <c r="J156" s="50" t="str">
        <f>IF(J14="","",J14)</f>
        <v>4. 1. 2024</v>
      </c>
      <c r="L156" s="30"/>
    </row>
    <row r="157" spans="2:12" s="1" customFormat="1" ht="6.95" customHeight="1" x14ac:dyDescent="0.2">
      <c r="B157" s="30"/>
      <c r="L157" s="30"/>
    </row>
    <row r="158" spans="2:12" s="1" customFormat="1" ht="40.15" customHeight="1" x14ac:dyDescent="0.2">
      <c r="B158" s="30"/>
      <c r="C158" s="25" t="s">
        <v>24</v>
      </c>
      <c r="F158" s="23" t="str">
        <f>E17</f>
        <v>Město Kolín, Karlovo nám. 78, Kolín I</v>
      </c>
      <c r="I158" s="25" t="s">
        <v>30</v>
      </c>
      <c r="J158" s="28" t="str">
        <f>E23</f>
        <v>AZ PROJECT spol. s r.o., Plynárenská 830, Kolín IV</v>
      </c>
      <c r="L158" s="30"/>
    </row>
    <row r="159" spans="2:12" s="1" customFormat="1" ht="40.15" customHeight="1" x14ac:dyDescent="0.2">
      <c r="B159" s="30"/>
      <c r="C159" s="25" t="s">
        <v>28</v>
      </c>
      <c r="F159" s="23" t="str">
        <f>IF(E20="","",E20)</f>
        <v>Vyplň údaj</v>
      </c>
      <c r="I159" s="25" t="s">
        <v>35</v>
      </c>
      <c r="J159" s="28" t="str">
        <f>E26</f>
        <v>AZ PROJECT spol. s r.o., Plynárenská 830, Kolín IV</v>
      </c>
      <c r="L159" s="30"/>
    </row>
    <row r="160" spans="2:12" s="1" customFormat="1" ht="10.35" customHeight="1" x14ac:dyDescent="0.2">
      <c r="B160" s="30"/>
      <c r="L160" s="30"/>
    </row>
    <row r="161" spans="2:65" s="10" customFormat="1" ht="29.25" customHeight="1" x14ac:dyDescent="0.2">
      <c r="B161" s="111"/>
      <c r="C161" s="112" t="s">
        <v>140</v>
      </c>
      <c r="D161" s="113" t="s">
        <v>62</v>
      </c>
      <c r="E161" s="113" t="s">
        <v>58</v>
      </c>
      <c r="F161" s="113" t="s">
        <v>59</v>
      </c>
      <c r="G161" s="113" t="s">
        <v>141</v>
      </c>
      <c r="H161" s="113" t="s">
        <v>142</v>
      </c>
      <c r="I161" s="113" t="s">
        <v>143</v>
      </c>
      <c r="J161" s="113" t="s">
        <v>94</v>
      </c>
      <c r="K161" s="114" t="s">
        <v>144</v>
      </c>
      <c r="L161" s="111"/>
      <c r="M161" s="57" t="s">
        <v>1</v>
      </c>
      <c r="N161" s="58" t="s">
        <v>41</v>
      </c>
      <c r="O161" s="58" t="s">
        <v>145</v>
      </c>
      <c r="P161" s="58" t="s">
        <v>146</v>
      </c>
      <c r="Q161" s="58" t="s">
        <v>147</v>
      </c>
      <c r="R161" s="58" t="s">
        <v>148</v>
      </c>
      <c r="S161" s="58" t="s">
        <v>149</v>
      </c>
      <c r="T161" s="59" t="s">
        <v>150</v>
      </c>
    </row>
    <row r="162" spans="2:65" s="1" customFormat="1" ht="22.9" customHeight="1" x14ac:dyDescent="0.25">
      <c r="B162" s="30"/>
      <c r="C162" s="62" t="s">
        <v>151</v>
      </c>
      <c r="J162" s="115">
        <f>BK162</f>
        <v>0</v>
      </c>
      <c r="L162" s="30"/>
      <c r="M162" s="60"/>
      <c r="N162" s="51"/>
      <c r="O162" s="51"/>
      <c r="P162" s="116">
        <f>P163+P434+P708</f>
        <v>0</v>
      </c>
      <c r="Q162" s="51"/>
      <c r="R162" s="116">
        <f>R163+R434+R708</f>
        <v>123.55225526999999</v>
      </c>
      <c r="S162" s="51"/>
      <c r="T162" s="117">
        <f>T163+T434+T708</f>
        <v>125.78460305999997</v>
      </c>
      <c r="AT162" s="15" t="s">
        <v>76</v>
      </c>
      <c r="AU162" s="15" t="s">
        <v>96</v>
      </c>
      <c r="BK162" s="118">
        <f>BK163+BK434+BK708</f>
        <v>0</v>
      </c>
    </row>
    <row r="163" spans="2:65" s="11" customFormat="1" ht="25.9" customHeight="1" x14ac:dyDescent="0.2">
      <c r="B163" s="119"/>
      <c r="D163" s="120" t="s">
        <v>76</v>
      </c>
      <c r="E163" s="121" t="s">
        <v>152</v>
      </c>
      <c r="F163" s="121" t="s">
        <v>153</v>
      </c>
      <c r="I163" s="122"/>
      <c r="J163" s="123">
        <f>BK163</f>
        <v>0</v>
      </c>
      <c r="L163" s="119"/>
      <c r="M163" s="124"/>
      <c r="P163" s="125">
        <f>P164+P199+P212+P239+P251+P259+P318+P321+P414+P432</f>
        <v>0</v>
      </c>
      <c r="R163" s="125">
        <f>R164+R199+R212+R239+R251+R259+R318+R321+R414+R432</f>
        <v>112.06093457999999</v>
      </c>
      <c r="T163" s="126">
        <f>T164+T199+T212+T239+T251+T259+T318+T321+T414+T432</f>
        <v>120.03968099999997</v>
      </c>
      <c r="AR163" s="120" t="s">
        <v>82</v>
      </c>
      <c r="AT163" s="127" t="s">
        <v>76</v>
      </c>
      <c r="AU163" s="127" t="s">
        <v>77</v>
      </c>
      <c r="AY163" s="120" t="s">
        <v>154</v>
      </c>
      <c r="BK163" s="128">
        <f>BK164+BK199+BK212+BK239+BK251+BK259+BK318+BK321+BK414+BK432</f>
        <v>0</v>
      </c>
    </row>
    <row r="164" spans="2:65" s="11" customFormat="1" ht="22.9" customHeight="1" x14ac:dyDescent="0.2">
      <c r="B164" s="119"/>
      <c r="D164" s="120" t="s">
        <v>76</v>
      </c>
      <c r="E164" s="129" t="s">
        <v>82</v>
      </c>
      <c r="F164" s="129" t="s">
        <v>155</v>
      </c>
      <c r="I164" s="122"/>
      <c r="J164" s="130">
        <f>BK164</f>
        <v>0</v>
      </c>
      <c r="L164" s="119"/>
      <c r="M164" s="124"/>
      <c r="P164" s="125">
        <f>SUM(P165:P198)</f>
        <v>0</v>
      </c>
      <c r="R164" s="125">
        <f>SUM(R165:R198)</f>
        <v>18.290668</v>
      </c>
      <c r="T164" s="126">
        <f>SUM(T165:T198)</f>
        <v>30.182400000000001</v>
      </c>
      <c r="AR164" s="120" t="s">
        <v>82</v>
      </c>
      <c r="AT164" s="127" t="s">
        <v>76</v>
      </c>
      <c r="AU164" s="127" t="s">
        <v>82</v>
      </c>
      <c r="AY164" s="120" t="s">
        <v>154</v>
      </c>
      <c r="BK164" s="128">
        <f>SUM(BK165:BK198)</f>
        <v>0</v>
      </c>
    </row>
    <row r="165" spans="2:65" s="1" customFormat="1" ht="24.2" customHeight="1" x14ac:dyDescent="0.2">
      <c r="B165" s="131"/>
      <c r="C165" s="132" t="s">
        <v>82</v>
      </c>
      <c r="D165" s="132" t="s">
        <v>156</v>
      </c>
      <c r="E165" s="133" t="s">
        <v>157</v>
      </c>
      <c r="F165" s="134" t="s">
        <v>158</v>
      </c>
      <c r="G165" s="135" t="s">
        <v>159</v>
      </c>
      <c r="H165" s="136">
        <v>19.2</v>
      </c>
      <c r="I165" s="137"/>
      <c r="J165" s="138">
        <f>ROUND(I165*H165,2)</f>
        <v>0</v>
      </c>
      <c r="K165" s="134" t="s">
        <v>160</v>
      </c>
      <c r="L165" s="30"/>
      <c r="M165" s="139" t="s">
        <v>1</v>
      </c>
      <c r="N165" s="140" t="s">
        <v>42</v>
      </c>
      <c r="P165" s="141">
        <f>O165*H165</f>
        <v>0</v>
      </c>
      <c r="Q165" s="141">
        <v>0</v>
      </c>
      <c r="R165" s="141">
        <f>Q165*H165</f>
        <v>0</v>
      </c>
      <c r="S165" s="141">
        <v>0.41699999999999998</v>
      </c>
      <c r="T165" s="142">
        <f>S165*H165</f>
        <v>8.0063999999999993</v>
      </c>
      <c r="AR165" s="143" t="s">
        <v>161</v>
      </c>
      <c r="AT165" s="143" t="s">
        <v>156</v>
      </c>
      <c r="AU165" s="143" t="s">
        <v>84</v>
      </c>
      <c r="AY165" s="15" t="s">
        <v>154</v>
      </c>
      <c r="BE165" s="144">
        <f>IF(N165="základní",J165,0)</f>
        <v>0</v>
      </c>
      <c r="BF165" s="144">
        <f>IF(N165="snížená",J165,0)</f>
        <v>0</v>
      </c>
      <c r="BG165" s="144">
        <f>IF(N165="zákl. přenesená",J165,0)</f>
        <v>0</v>
      </c>
      <c r="BH165" s="144">
        <f>IF(N165="sníž. přenesená",J165,0)</f>
        <v>0</v>
      </c>
      <c r="BI165" s="144">
        <f>IF(N165="nulová",J165,0)</f>
        <v>0</v>
      </c>
      <c r="BJ165" s="15" t="s">
        <v>82</v>
      </c>
      <c r="BK165" s="144">
        <f>ROUND(I165*H165,2)</f>
        <v>0</v>
      </c>
      <c r="BL165" s="15" t="s">
        <v>161</v>
      </c>
      <c r="BM165" s="143" t="s">
        <v>162</v>
      </c>
    </row>
    <row r="166" spans="2:65" s="12" customFormat="1" x14ac:dyDescent="0.2">
      <c r="B166" s="145"/>
      <c r="D166" s="146" t="s">
        <v>163</v>
      </c>
      <c r="E166" s="147" t="s">
        <v>1</v>
      </c>
      <c r="F166" s="148" t="s">
        <v>164</v>
      </c>
      <c r="H166" s="149">
        <v>19.2</v>
      </c>
      <c r="I166" s="150"/>
      <c r="L166" s="145"/>
      <c r="M166" s="151"/>
      <c r="T166" s="152"/>
      <c r="AT166" s="147" t="s">
        <v>163</v>
      </c>
      <c r="AU166" s="147" t="s">
        <v>84</v>
      </c>
      <c r="AV166" s="12" t="s">
        <v>84</v>
      </c>
      <c r="AW166" s="12" t="s">
        <v>34</v>
      </c>
      <c r="AX166" s="12" t="s">
        <v>82</v>
      </c>
      <c r="AY166" s="147" t="s">
        <v>154</v>
      </c>
    </row>
    <row r="167" spans="2:65" s="1" customFormat="1" ht="24.2" customHeight="1" x14ac:dyDescent="0.2">
      <c r="B167" s="131"/>
      <c r="C167" s="132" t="s">
        <v>84</v>
      </c>
      <c r="D167" s="132" t="s">
        <v>156</v>
      </c>
      <c r="E167" s="133" t="s">
        <v>165</v>
      </c>
      <c r="F167" s="134" t="s">
        <v>166</v>
      </c>
      <c r="G167" s="135" t="s">
        <v>159</v>
      </c>
      <c r="H167" s="136">
        <v>19.2</v>
      </c>
      <c r="I167" s="137"/>
      <c r="J167" s="138">
        <f>ROUND(I167*H167,2)</f>
        <v>0</v>
      </c>
      <c r="K167" s="134" t="s">
        <v>160</v>
      </c>
      <c r="L167" s="30"/>
      <c r="M167" s="139" t="s">
        <v>1</v>
      </c>
      <c r="N167" s="140" t="s">
        <v>42</v>
      </c>
      <c r="P167" s="141">
        <f>O167*H167</f>
        <v>0</v>
      </c>
      <c r="Q167" s="141">
        <v>0</v>
      </c>
      <c r="R167" s="141">
        <f>Q167*H167</f>
        <v>0</v>
      </c>
      <c r="S167" s="141">
        <v>0.3</v>
      </c>
      <c r="T167" s="142">
        <f>S167*H167</f>
        <v>5.76</v>
      </c>
      <c r="AR167" s="143" t="s">
        <v>161</v>
      </c>
      <c r="AT167" s="143" t="s">
        <v>156</v>
      </c>
      <c r="AU167" s="143" t="s">
        <v>84</v>
      </c>
      <c r="AY167" s="15" t="s">
        <v>154</v>
      </c>
      <c r="BE167" s="144">
        <f>IF(N167="základní",J167,0)</f>
        <v>0</v>
      </c>
      <c r="BF167" s="144">
        <f>IF(N167="snížená",J167,0)</f>
        <v>0</v>
      </c>
      <c r="BG167" s="144">
        <f>IF(N167="zákl. přenesená",J167,0)</f>
        <v>0</v>
      </c>
      <c r="BH167" s="144">
        <f>IF(N167="sníž. přenesená",J167,0)</f>
        <v>0</v>
      </c>
      <c r="BI167" s="144">
        <f>IF(N167="nulová",J167,0)</f>
        <v>0</v>
      </c>
      <c r="BJ167" s="15" t="s">
        <v>82</v>
      </c>
      <c r="BK167" s="144">
        <f>ROUND(I167*H167,2)</f>
        <v>0</v>
      </c>
      <c r="BL167" s="15" t="s">
        <v>161</v>
      </c>
      <c r="BM167" s="143" t="s">
        <v>167</v>
      </c>
    </row>
    <row r="168" spans="2:65" s="1" customFormat="1" ht="24.2" customHeight="1" x14ac:dyDescent="0.2">
      <c r="B168" s="131"/>
      <c r="C168" s="132" t="s">
        <v>168</v>
      </c>
      <c r="D168" s="132" t="s">
        <v>156</v>
      </c>
      <c r="E168" s="133" t="s">
        <v>169</v>
      </c>
      <c r="F168" s="134" t="s">
        <v>170</v>
      </c>
      <c r="G168" s="135" t="s">
        <v>159</v>
      </c>
      <c r="H168" s="136">
        <v>19.2</v>
      </c>
      <c r="I168" s="137"/>
      <c r="J168" s="138">
        <f>ROUND(I168*H168,2)</f>
        <v>0</v>
      </c>
      <c r="K168" s="134" t="s">
        <v>160</v>
      </c>
      <c r="L168" s="30"/>
      <c r="M168" s="139" t="s">
        <v>1</v>
      </c>
      <c r="N168" s="140" t="s">
        <v>42</v>
      </c>
      <c r="P168" s="141">
        <f>O168*H168</f>
        <v>0</v>
      </c>
      <c r="Q168" s="141">
        <v>0</v>
      </c>
      <c r="R168" s="141">
        <f>Q168*H168</f>
        <v>0</v>
      </c>
      <c r="S168" s="141">
        <v>0.57999999999999996</v>
      </c>
      <c r="T168" s="142">
        <f>S168*H168</f>
        <v>11.135999999999999</v>
      </c>
      <c r="AR168" s="143" t="s">
        <v>161</v>
      </c>
      <c r="AT168" s="143" t="s">
        <v>156</v>
      </c>
      <c r="AU168" s="143" t="s">
        <v>84</v>
      </c>
      <c r="AY168" s="15" t="s">
        <v>154</v>
      </c>
      <c r="BE168" s="144">
        <f>IF(N168="základní",J168,0)</f>
        <v>0</v>
      </c>
      <c r="BF168" s="144">
        <f>IF(N168="snížená",J168,0)</f>
        <v>0</v>
      </c>
      <c r="BG168" s="144">
        <f>IF(N168="zákl. přenesená",J168,0)</f>
        <v>0</v>
      </c>
      <c r="BH168" s="144">
        <f>IF(N168="sníž. přenesená",J168,0)</f>
        <v>0</v>
      </c>
      <c r="BI168" s="144">
        <f>IF(N168="nulová",J168,0)</f>
        <v>0</v>
      </c>
      <c r="BJ168" s="15" t="s">
        <v>82</v>
      </c>
      <c r="BK168" s="144">
        <f>ROUND(I168*H168,2)</f>
        <v>0</v>
      </c>
      <c r="BL168" s="15" t="s">
        <v>161</v>
      </c>
      <c r="BM168" s="143" t="s">
        <v>171</v>
      </c>
    </row>
    <row r="169" spans="2:65" s="1" customFormat="1" ht="24.2" customHeight="1" x14ac:dyDescent="0.2">
      <c r="B169" s="131"/>
      <c r="C169" s="132" t="s">
        <v>161</v>
      </c>
      <c r="D169" s="132" t="s">
        <v>156</v>
      </c>
      <c r="E169" s="133" t="s">
        <v>172</v>
      </c>
      <c r="F169" s="134" t="s">
        <v>173</v>
      </c>
      <c r="G169" s="135" t="s">
        <v>159</v>
      </c>
      <c r="H169" s="136">
        <v>6</v>
      </c>
      <c r="I169" s="137"/>
      <c r="J169" s="138">
        <f>ROUND(I169*H169,2)</f>
        <v>0</v>
      </c>
      <c r="K169" s="134" t="s">
        <v>1</v>
      </c>
      <c r="L169" s="30"/>
      <c r="M169" s="139" t="s">
        <v>1</v>
      </c>
      <c r="N169" s="140" t="s">
        <v>42</v>
      </c>
      <c r="P169" s="141">
        <f>O169*H169</f>
        <v>0</v>
      </c>
      <c r="Q169" s="141">
        <v>0</v>
      </c>
      <c r="R169" s="141">
        <f>Q169*H169</f>
        <v>0</v>
      </c>
      <c r="S169" s="141">
        <v>0.3</v>
      </c>
      <c r="T169" s="142">
        <f>S169*H169</f>
        <v>1.7999999999999998</v>
      </c>
      <c r="AR169" s="143" t="s">
        <v>161</v>
      </c>
      <c r="AT169" s="143" t="s">
        <v>156</v>
      </c>
      <c r="AU169" s="143" t="s">
        <v>84</v>
      </c>
      <c r="AY169" s="15" t="s">
        <v>154</v>
      </c>
      <c r="BE169" s="144">
        <f>IF(N169="základní",J169,0)</f>
        <v>0</v>
      </c>
      <c r="BF169" s="144">
        <f>IF(N169="snížená",J169,0)</f>
        <v>0</v>
      </c>
      <c r="BG169" s="144">
        <f>IF(N169="zákl. přenesená",J169,0)</f>
        <v>0</v>
      </c>
      <c r="BH169" s="144">
        <f>IF(N169="sníž. přenesená",J169,0)</f>
        <v>0</v>
      </c>
      <c r="BI169" s="144">
        <f>IF(N169="nulová",J169,0)</f>
        <v>0</v>
      </c>
      <c r="BJ169" s="15" t="s">
        <v>82</v>
      </c>
      <c r="BK169" s="144">
        <f>ROUND(I169*H169,2)</f>
        <v>0</v>
      </c>
      <c r="BL169" s="15" t="s">
        <v>161</v>
      </c>
      <c r="BM169" s="143" t="s">
        <v>174</v>
      </c>
    </row>
    <row r="170" spans="2:65" s="1" customFormat="1" ht="16.5" customHeight="1" x14ac:dyDescent="0.2">
      <c r="B170" s="131"/>
      <c r="C170" s="132" t="s">
        <v>175</v>
      </c>
      <c r="D170" s="132" t="s">
        <v>156</v>
      </c>
      <c r="E170" s="133" t="s">
        <v>176</v>
      </c>
      <c r="F170" s="134" t="s">
        <v>177</v>
      </c>
      <c r="G170" s="135" t="s">
        <v>178</v>
      </c>
      <c r="H170" s="136">
        <v>12</v>
      </c>
      <c r="I170" s="137"/>
      <c r="J170" s="138">
        <f>ROUND(I170*H170,2)</f>
        <v>0</v>
      </c>
      <c r="K170" s="134" t="s">
        <v>160</v>
      </c>
      <c r="L170" s="30"/>
      <c r="M170" s="139" t="s">
        <v>1</v>
      </c>
      <c r="N170" s="140" t="s">
        <v>42</v>
      </c>
      <c r="P170" s="141">
        <f>O170*H170</f>
        <v>0</v>
      </c>
      <c r="Q170" s="141">
        <v>0</v>
      </c>
      <c r="R170" s="141">
        <f>Q170*H170</f>
        <v>0</v>
      </c>
      <c r="S170" s="141">
        <v>0.28999999999999998</v>
      </c>
      <c r="T170" s="142">
        <f>S170*H170</f>
        <v>3.4799999999999995</v>
      </c>
      <c r="AR170" s="143" t="s">
        <v>161</v>
      </c>
      <c r="AT170" s="143" t="s">
        <v>156</v>
      </c>
      <c r="AU170" s="143" t="s">
        <v>84</v>
      </c>
      <c r="AY170" s="15" t="s">
        <v>154</v>
      </c>
      <c r="BE170" s="144">
        <f>IF(N170="základní",J170,0)</f>
        <v>0</v>
      </c>
      <c r="BF170" s="144">
        <f>IF(N170="snížená",J170,0)</f>
        <v>0</v>
      </c>
      <c r="BG170" s="144">
        <f>IF(N170="zákl. přenesená",J170,0)</f>
        <v>0</v>
      </c>
      <c r="BH170" s="144">
        <f>IF(N170="sníž. přenesená",J170,0)</f>
        <v>0</v>
      </c>
      <c r="BI170" s="144">
        <f>IF(N170="nulová",J170,0)</f>
        <v>0</v>
      </c>
      <c r="BJ170" s="15" t="s">
        <v>82</v>
      </c>
      <c r="BK170" s="144">
        <f>ROUND(I170*H170,2)</f>
        <v>0</v>
      </c>
      <c r="BL170" s="15" t="s">
        <v>161</v>
      </c>
      <c r="BM170" s="143" t="s">
        <v>179</v>
      </c>
    </row>
    <row r="171" spans="2:65" s="12" customFormat="1" x14ac:dyDescent="0.2">
      <c r="B171" s="145"/>
      <c r="D171" s="146" t="s">
        <v>163</v>
      </c>
      <c r="E171" s="147" t="s">
        <v>1</v>
      </c>
      <c r="F171" s="148" t="s">
        <v>180</v>
      </c>
      <c r="H171" s="149">
        <v>12</v>
      </c>
      <c r="I171" s="150"/>
      <c r="L171" s="145"/>
      <c r="M171" s="151"/>
      <c r="T171" s="152"/>
      <c r="AT171" s="147" t="s">
        <v>163</v>
      </c>
      <c r="AU171" s="147" t="s">
        <v>84</v>
      </c>
      <c r="AV171" s="12" t="s">
        <v>84</v>
      </c>
      <c r="AW171" s="12" t="s">
        <v>34</v>
      </c>
      <c r="AX171" s="12" t="s">
        <v>82</v>
      </c>
      <c r="AY171" s="147" t="s">
        <v>154</v>
      </c>
    </row>
    <row r="172" spans="2:65" s="1" customFormat="1" ht="24.2" customHeight="1" x14ac:dyDescent="0.2">
      <c r="B172" s="131"/>
      <c r="C172" s="132" t="s">
        <v>181</v>
      </c>
      <c r="D172" s="132" t="s">
        <v>156</v>
      </c>
      <c r="E172" s="133" t="s">
        <v>182</v>
      </c>
      <c r="F172" s="134" t="s">
        <v>183</v>
      </c>
      <c r="G172" s="135" t="s">
        <v>184</v>
      </c>
      <c r="H172" s="136">
        <v>100</v>
      </c>
      <c r="I172" s="137"/>
      <c r="J172" s="138">
        <f>ROUND(I172*H172,2)</f>
        <v>0</v>
      </c>
      <c r="K172" s="134" t="s">
        <v>160</v>
      </c>
      <c r="L172" s="30"/>
      <c r="M172" s="139" t="s">
        <v>1</v>
      </c>
      <c r="N172" s="140" t="s">
        <v>42</v>
      </c>
      <c r="P172" s="141">
        <f>O172*H172</f>
        <v>0</v>
      </c>
      <c r="Q172" s="141">
        <v>3.0000000000000001E-5</v>
      </c>
      <c r="R172" s="141">
        <f>Q172*H172</f>
        <v>3.0000000000000001E-3</v>
      </c>
      <c r="S172" s="141">
        <v>0</v>
      </c>
      <c r="T172" s="142">
        <f>S172*H172</f>
        <v>0</v>
      </c>
      <c r="AR172" s="143" t="s">
        <v>161</v>
      </c>
      <c r="AT172" s="143" t="s">
        <v>156</v>
      </c>
      <c r="AU172" s="143" t="s">
        <v>84</v>
      </c>
      <c r="AY172" s="15" t="s">
        <v>154</v>
      </c>
      <c r="BE172" s="144">
        <f>IF(N172="základní",J172,0)</f>
        <v>0</v>
      </c>
      <c r="BF172" s="144">
        <f>IF(N172="snížená",J172,0)</f>
        <v>0</v>
      </c>
      <c r="BG172" s="144">
        <f>IF(N172="zákl. přenesená",J172,0)</f>
        <v>0</v>
      </c>
      <c r="BH172" s="144">
        <f>IF(N172="sníž. přenesená",J172,0)</f>
        <v>0</v>
      </c>
      <c r="BI172" s="144">
        <f>IF(N172="nulová",J172,0)</f>
        <v>0</v>
      </c>
      <c r="BJ172" s="15" t="s">
        <v>82</v>
      </c>
      <c r="BK172" s="144">
        <f>ROUND(I172*H172,2)</f>
        <v>0</v>
      </c>
      <c r="BL172" s="15" t="s">
        <v>161</v>
      </c>
      <c r="BM172" s="143" t="s">
        <v>185</v>
      </c>
    </row>
    <row r="173" spans="2:65" s="1" customFormat="1" ht="33" customHeight="1" x14ac:dyDescent="0.2">
      <c r="B173" s="131"/>
      <c r="C173" s="132" t="s">
        <v>186</v>
      </c>
      <c r="D173" s="132" t="s">
        <v>156</v>
      </c>
      <c r="E173" s="133" t="s">
        <v>187</v>
      </c>
      <c r="F173" s="134" t="s">
        <v>188</v>
      </c>
      <c r="G173" s="135" t="s">
        <v>189</v>
      </c>
      <c r="H173" s="136">
        <v>84.361999999999995</v>
      </c>
      <c r="I173" s="137"/>
      <c r="J173" s="138">
        <f>ROUND(I173*H173,2)</f>
        <v>0</v>
      </c>
      <c r="K173" s="134" t="s">
        <v>160</v>
      </c>
      <c r="L173" s="30"/>
      <c r="M173" s="139" t="s">
        <v>1</v>
      </c>
      <c r="N173" s="140" t="s">
        <v>42</v>
      </c>
      <c r="P173" s="141">
        <f>O173*H173</f>
        <v>0</v>
      </c>
      <c r="Q173" s="141">
        <v>0</v>
      </c>
      <c r="R173" s="141">
        <f>Q173*H173</f>
        <v>0</v>
      </c>
      <c r="S173" s="141">
        <v>0</v>
      </c>
      <c r="T173" s="142">
        <f>S173*H173</f>
        <v>0</v>
      </c>
      <c r="AR173" s="143" t="s">
        <v>161</v>
      </c>
      <c r="AT173" s="143" t="s">
        <v>156</v>
      </c>
      <c r="AU173" s="143" t="s">
        <v>84</v>
      </c>
      <c r="AY173" s="15" t="s">
        <v>154</v>
      </c>
      <c r="BE173" s="144">
        <f>IF(N173="základní",J173,0)</f>
        <v>0</v>
      </c>
      <c r="BF173" s="144">
        <f>IF(N173="snížená",J173,0)</f>
        <v>0</v>
      </c>
      <c r="BG173" s="144">
        <f>IF(N173="zákl. přenesená",J173,0)</f>
        <v>0</v>
      </c>
      <c r="BH173" s="144">
        <f>IF(N173="sníž. přenesená",J173,0)</f>
        <v>0</v>
      </c>
      <c r="BI173" s="144">
        <f>IF(N173="nulová",J173,0)</f>
        <v>0</v>
      </c>
      <c r="BJ173" s="15" t="s">
        <v>82</v>
      </c>
      <c r="BK173" s="144">
        <f>ROUND(I173*H173,2)</f>
        <v>0</v>
      </c>
      <c r="BL173" s="15" t="s">
        <v>161</v>
      </c>
      <c r="BM173" s="143" t="s">
        <v>190</v>
      </c>
    </row>
    <row r="174" spans="2:65" s="12" customFormat="1" x14ac:dyDescent="0.2">
      <c r="B174" s="145"/>
      <c r="D174" s="146" t="s">
        <v>163</v>
      </c>
      <c r="E174" s="147" t="s">
        <v>1</v>
      </c>
      <c r="F174" s="148" t="s">
        <v>191</v>
      </c>
      <c r="H174" s="149">
        <v>84.361999999999995</v>
      </c>
      <c r="I174" s="150"/>
      <c r="L174" s="145"/>
      <c r="M174" s="151"/>
      <c r="T174" s="152"/>
      <c r="AT174" s="147" t="s">
        <v>163</v>
      </c>
      <c r="AU174" s="147" t="s">
        <v>84</v>
      </c>
      <c r="AV174" s="12" t="s">
        <v>84</v>
      </c>
      <c r="AW174" s="12" t="s">
        <v>34</v>
      </c>
      <c r="AX174" s="12" t="s">
        <v>82</v>
      </c>
      <c r="AY174" s="147" t="s">
        <v>154</v>
      </c>
    </row>
    <row r="175" spans="2:65" s="1" customFormat="1" ht="37.9" customHeight="1" x14ac:dyDescent="0.2">
      <c r="B175" s="131"/>
      <c r="C175" s="132" t="s">
        <v>192</v>
      </c>
      <c r="D175" s="132" t="s">
        <v>156</v>
      </c>
      <c r="E175" s="133" t="s">
        <v>193</v>
      </c>
      <c r="F175" s="134" t="s">
        <v>194</v>
      </c>
      <c r="G175" s="135" t="s">
        <v>189</v>
      </c>
      <c r="H175" s="136">
        <v>4.6319999999999997</v>
      </c>
      <c r="I175" s="137"/>
      <c r="J175" s="138">
        <f>ROUND(I175*H175,2)</f>
        <v>0</v>
      </c>
      <c r="K175" s="134" t="s">
        <v>160</v>
      </c>
      <c r="L175" s="30"/>
      <c r="M175" s="139" t="s">
        <v>1</v>
      </c>
      <c r="N175" s="140" t="s">
        <v>42</v>
      </c>
      <c r="P175" s="141">
        <f>O175*H175</f>
        <v>0</v>
      </c>
      <c r="Q175" s="141">
        <v>0</v>
      </c>
      <c r="R175" s="141">
        <f>Q175*H175</f>
        <v>0</v>
      </c>
      <c r="S175" s="141">
        <v>0</v>
      </c>
      <c r="T175" s="142">
        <f>S175*H175</f>
        <v>0</v>
      </c>
      <c r="AR175" s="143" t="s">
        <v>161</v>
      </c>
      <c r="AT175" s="143" t="s">
        <v>156</v>
      </c>
      <c r="AU175" s="143" t="s">
        <v>84</v>
      </c>
      <c r="AY175" s="15" t="s">
        <v>154</v>
      </c>
      <c r="BE175" s="144">
        <f>IF(N175="základní",J175,0)</f>
        <v>0</v>
      </c>
      <c r="BF175" s="144">
        <f>IF(N175="snížená",J175,0)</f>
        <v>0</v>
      </c>
      <c r="BG175" s="144">
        <f>IF(N175="zákl. přenesená",J175,0)</f>
        <v>0</v>
      </c>
      <c r="BH175" s="144">
        <f>IF(N175="sníž. přenesená",J175,0)</f>
        <v>0</v>
      </c>
      <c r="BI175" s="144">
        <f>IF(N175="nulová",J175,0)</f>
        <v>0</v>
      </c>
      <c r="BJ175" s="15" t="s">
        <v>82</v>
      </c>
      <c r="BK175" s="144">
        <f>ROUND(I175*H175,2)</f>
        <v>0</v>
      </c>
      <c r="BL175" s="15" t="s">
        <v>161</v>
      </c>
      <c r="BM175" s="143" t="s">
        <v>195</v>
      </c>
    </row>
    <row r="176" spans="2:65" s="12" customFormat="1" x14ac:dyDescent="0.2">
      <c r="B176" s="145"/>
      <c r="D176" s="146" t="s">
        <v>163</v>
      </c>
      <c r="E176" s="147" t="s">
        <v>1</v>
      </c>
      <c r="F176" s="148" t="s">
        <v>196</v>
      </c>
      <c r="H176" s="149">
        <v>4.6319999999999997</v>
      </c>
      <c r="I176" s="150"/>
      <c r="L176" s="145"/>
      <c r="M176" s="151"/>
      <c r="T176" s="152"/>
      <c r="AT176" s="147" t="s">
        <v>163</v>
      </c>
      <c r="AU176" s="147" t="s">
        <v>84</v>
      </c>
      <c r="AV176" s="12" t="s">
        <v>84</v>
      </c>
      <c r="AW176" s="12" t="s">
        <v>34</v>
      </c>
      <c r="AX176" s="12" t="s">
        <v>82</v>
      </c>
      <c r="AY176" s="147" t="s">
        <v>154</v>
      </c>
    </row>
    <row r="177" spans="2:65" s="1" customFormat="1" ht="24.2" customHeight="1" x14ac:dyDescent="0.2">
      <c r="B177" s="131"/>
      <c r="C177" s="132" t="s">
        <v>197</v>
      </c>
      <c r="D177" s="132" t="s">
        <v>156</v>
      </c>
      <c r="E177" s="133" t="s">
        <v>198</v>
      </c>
      <c r="F177" s="134" t="s">
        <v>199</v>
      </c>
      <c r="G177" s="135" t="s">
        <v>178</v>
      </c>
      <c r="H177" s="136">
        <v>8.6</v>
      </c>
      <c r="I177" s="137"/>
      <c r="J177" s="138">
        <f>ROUND(I177*H177,2)</f>
        <v>0</v>
      </c>
      <c r="K177" s="134" t="s">
        <v>160</v>
      </c>
      <c r="L177" s="30"/>
      <c r="M177" s="139" t="s">
        <v>1</v>
      </c>
      <c r="N177" s="140" t="s">
        <v>42</v>
      </c>
      <c r="P177" s="141">
        <f>O177*H177</f>
        <v>0</v>
      </c>
      <c r="Q177" s="141">
        <v>0.15478</v>
      </c>
      <c r="R177" s="141">
        <f>Q177*H177</f>
        <v>1.331108</v>
      </c>
      <c r="S177" s="141">
        <v>0</v>
      </c>
      <c r="T177" s="142">
        <f>S177*H177</f>
        <v>0</v>
      </c>
      <c r="AR177" s="143" t="s">
        <v>161</v>
      </c>
      <c r="AT177" s="143" t="s">
        <v>156</v>
      </c>
      <c r="AU177" s="143" t="s">
        <v>84</v>
      </c>
      <c r="AY177" s="15" t="s">
        <v>154</v>
      </c>
      <c r="BE177" s="144">
        <f>IF(N177="základní",J177,0)</f>
        <v>0</v>
      </c>
      <c r="BF177" s="144">
        <f>IF(N177="snížená",J177,0)</f>
        <v>0</v>
      </c>
      <c r="BG177" s="144">
        <f>IF(N177="zákl. přenesená",J177,0)</f>
        <v>0</v>
      </c>
      <c r="BH177" s="144">
        <f>IF(N177="sníž. přenesená",J177,0)</f>
        <v>0</v>
      </c>
      <c r="BI177" s="144">
        <f>IF(N177="nulová",J177,0)</f>
        <v>0</v>
      </c>
      <c r="BJ177" s="15" t="s">
        <v>82</v>
      </c>
      <c r="BK177" s="144">
        <f>ROUND(I177*H177,2)</f>
        <v>0</v>
      </c>
      <c r="BL177" s="15" t="s">
        <v>161</v>
      </c>
      <c r="BM177" s="143" t="s">
        <v>200</v>
      </c>
    </row>
    <row r="178" spans="2:65" s="12" customFormat="1" x14ac:dyDescent="0.2">
      <c r="B178" s="145"/>
      <c r="D178" s="146" t="s">
        <v>163</v>
      </c>
      <c r="E178" s="147" t="s">
        <v>1</v>
      </c>
      <c r="F178" s="148" t="s">
        <v>201</v>
      </c>
      <c r="H178" s="149">
        <v>8.6</v>
      </c>
      <c r="I178" s="150"/>
      <c r="L178" s="145"/>
      <c r="M178" s="151"/>
      <c r="T178" s="152"/>
      <c r="AT178" s="147" t="s">
        <v>163</v>
      </c>
      <c r="AU178" s="147" t="s">
        <v>84</v>
      </c>
      <c r="AV178" s="12" t="s">
        <v>84</v>
      </c>
      <c r="AW178" s="12" t="s">
        <v>34</v>
      </c>
      <c r="AX178" s="12" t="s">
        <v>82</v>
      </c>
      <c r="AY178" s="147" t="s">
        <v>154</v>
      </c>
    </row>
    <row r="179" spans="2:65" s="1" customFormat="1" ht="24.2" customHeight="1" x14ac:dyDescent="0.2">
      <c r="B179" s="131"/>
      <c r="C179" s="132" t="s">
        <v>202</v>
      </c>
      <c r="D179" s="132" t="s">
        <v>156</v>
      </c>
      <c r="E179" s="133" t="s">
        <v>203</v>
      </c>
      <c r="F179" s="134" t="s">
        <v>204</v>
      </c>
      <c r="G179" s="135" t="s">
        <v>178</v>
      </c>
      <c r="H179" s="136">
        <v>8.6</v>
      </c>
      <c r="I179" s="137"/>
      <c r="J179" s="138">
        <f>ROUND(I179*H179,2)</f>
        <v>0</v>
      </c>
      <c r="K179" s="134" t="s">
        <v>160</v>
      </c>
      <c r="L179" s="30"/>
      <c r="M179" s="139" t="s">
        <v>1</v>
      </c>
      <c r="N179" s="140" t="s">
        <v>42</v>
      </c>
      <c r="P179" s="141">
        <f>O179*H179</f>
        <v>0</v>
      </c>
      <c r="Q179" s="141">
        <v>0</v>
      </c>
      <c r="R179" s="141">
        <f>Q179*H179</f>
        <v>0</v>
      </c>
      <c r="S179" s="141">
        <v>0</v>
      </c>
      <c r="T179" s="142">
        <f>S179*H179</f>
        <v>0</v>
      </c>
      <c r="AR179" s="143" t="s">
        <v>161</v>
      </c>
      <c r="AT179" s="143" t="s">
        <v>156</v>
      </c>
      <c r="AU179" s="143" t="s">
        <v>84</v>
      </c>
      <c r="AY179" s="15" t="s">
        <v>154</v>
      </c>
      <c r="BE179" s="144">
        <f>IF(N179="základní",J179,0)</f>
        <v>0</v>
      </c>
      <c r="BF179" s="144">
        <f>IF(N179="snížená",J179,0)</f>
        <v>0</v>
      </c>
      <c r="BG179" s="144">
        <f>IF(N179="zákl. přenesená",J179,0)</f>
        <v>0</v>
      </c>
      <c r="BH179" s="144">
        <f>IF(N179="sníž. přenesená",J179,0)</f>
        <v>0</v>
      </c>
      <c r="BI179" s="144">
        <f>IF(N179="nulová",J179,0)</f>
        <v>0</v>
      </c>
      <c r="BJ179" s="15" t="s">
        <v>82</v>
      </c>
      <c r="BK179" s="144">
        <f>ROUND(I179*H179,2)</f>
        <v>0</v>
      </c>
      <c r="BL179" s="15" t="s">
        <v>161</v>
      </c>
      <c r="BM179" s="143" t="s">
        <v>205</v>
      </c>
    </row>
    <row r="180" spans="2:65" s="1" customFormat="1" ht="21.75" customHeight="1" x14ac:dyDescent="0.2">
      <c r="B180" s="131"/>
      <c r="C180" s="132" t="s">
        <v>206</v>
      </c>
      <c r="D180" s="132" t="s">
        <v>156</v>
      </c>
      <c r="E180" s="133" t="s">
        <v>207</v>
      </c>
      <c r="F180" s="134" t="s">
        <v>208</v>
      </c>
      <c r="G180" s="135" t="s">
        <v>209</v>
      </c>
      <c r="H180" s="136">
        <v>4</v>
      </c>
      <c r="I180" s="137"/>
      <c r="J180" s="138">
        <f>ROUND(I180*H180,2)</f>
        <v>0</v>
      </c>
      <c r="K180" s="134" t="s">
        <v>160</v>
      </c>
      <c r="L180" s="30"/>
      <c r="M180" s="139" t="s">
        <v>1</v>
      </c>
      <c r="N180" s="140" t="s">
        <v>42</v>
      </c>
      <c r="P180" s="141">
        <f>O180*H180</f>
        <v>0</v>
      </c>
      <c r="Q180" s="141">
        <v>3.7098200000000001</v>
      </c>
      <c r="R180" s="141">
        <f>Q180*H180</f>
        <v>14.83928</v>
      </c>
      <c r="S180" s="141">
        <v>0</v>
      </c>
      <c r="T180" s="142">
        <f>S180*H180</f>
        <v>0</v>
      </c>
      <c r="AR180" s="143" t="s">
        <v>161</v>
      </c>
      <c r="AT180" s="143" t="s">
        <v>156</v>
      </c>
      <c r="AU180" s="143" t="s">
        <v>84</v>
      </c>
      <c r="AY180" s="15" t="s">
        <v>154</v>
      </c>
      <c r="BE180" s="144">
        <f>IF(N180="základní",J180,0)</f>
        <v>0</v>
      </c>
      <c r="BF180" s="144">
        <f>IF(N180="snížená",J180,0)</f>
        <v>0</v>
      </c>
      <c r="BG180" s="144">
        <f>IF(N180="zákl. přenesená",J180,0)</f>
        <v>0</v>
      </c>
      <c r="BH180" s="144">
        <f>IF(N180="sníž. přenesená",J180,0)</f>
        <v>0</v>
      </c>
      <c r="BI180" s="144">
        <f>IF(N180="nulová",J180,0)</f>
        <v>0</v>
      </c>
      <c r="BJ180" s="15" t="s">
        <v>82</v>
      </c>
      <c r="BK180" s="144">
        <f>ROUND(I180*H180,2)</f>
        <v>0</v>
      </c>
      <c r="BL180" s="15" t="s">
        <v>161</v>
      </c>
      <c r="BM180" s="143" t="s">
        <v>210</v>
      </c>
    </row>
    <row r="181" spans="2:65" s="1" customFormat="1" ht="24.2" customHeight="1" x14ac:dyDescent="0.2">
      <c r="B181" s="131"/>
      <c r="C181" s="132" t="s">
        <v>8</v>
      </c>
      <c r="D181" s="132" t="s">
        <v>156</v>
      </c>
      <c r="E181" s="133" t="s">
        <v>211</v>
      </c>
      <c r="F181" s="134" t="s">
        <v>212</v>
      </c>
      <c r="G181" s="135" t="s">
        <v>209</v>
      </c>
      <c r="H181" s="136">
        <v>4</v>
      </c>
      <c r="I181" s="137"/>
      <c r="J181" s="138">
        <f>ROUND(I181*H181,2)</f>
        <v>0</v>
      </c>
      <c r="K181" s="134" t="s">
        <v>160</v>
      </c>
      <c r="L181" s="30"/>
      <c r="M181" s="139" t="s">
        <v>1</v>
      </c>
      <c r="N181" s="140" t="s">
        <v>42</v>
      </c>
      <c r="P181" s="141">
        <f>O181*H181</f>
        <v>0</v>
      </c>
      <c r="Q181" s="141">
        <v>0</v>
      </c>
      <c r="R181" s="141">
        <f>Q181*H181</f>
        <v>0</v>
      </c>
      <c r="S181" s="141">
        <v>0</v>
      </c>
      <c r="T181" s="142">
        <f>S181*H181</f>
        <v>0</v>
      </c>
      <c r="AR181" s="143" t="s">
        <v>161</v>
      </c>
      <c r="AT181" s="143" t="s">
        <v>156</v>
      </c>
      <c r="AU181" s="143" t="s">
        <v>84</v>
      </c>
      <c r="AY181" s="15" t="s">
        <v>154</v>
      </c>
      <c r="BE181" s="144">
        <f>IF(N181="základní",J181,0)</f>
        <v>0</v>
      </c>
      <c r="BF181" s="144">
        <f>IF(N181="snížená",J181,0)</f>
        <v>0</v>
      </c>
      <c r="BG181" s="144">
        <f>IF(N181="zákl. přenesená",J181,0)</f>
        <v>0</v>
      </c>
      <c r="BH181" s="144">
        <f>IF(N181="sníž. přenesená",J181,0)</f>
        <v>0</v>
      </c>
      <c r="BI181" s="144">
        <f>IF(N181="nulová",J181,0)</f>
        <v>0</v>
      </c>
      <c r="BJ181" s="15" t="s">
        <v>82</v>
      </c>
      <c r="BK181" s="144">
        <f>ROUND(I181*H181,2)</f>
        <v>0</v>
      </c>
      <c r="BL181" s="15" t="s">
        <v>161</v>
      </c>
      <c r="BM181" s="143" t="s">
        <v>213</v>
      </c>
    </row>
    <row r="182" spans="2:65" s="1" customFormat="1" ht="24.2" customHeight="1" x14ac:dyDescent="0.2">
      <c r="B182" s="131"/>
      <c r="C182" s="132" t="s">
        <v>214</v>
      </c>
      <c r="D182" s="132" t="s">
        <v>156</v>
      </c>
      <c r="E182" s="133" t="s">
        <v>215</v>
      </c>
      <c r="F182" s="134" t="s">
        <v>216</v>
      </c>
      <c r="G182" s="135" t="s">
        <v>159</v>
      </c>
      <c r="H182" s="136">
        <v>80.2</v>
      </c>
      <c r="I182" s="137"/>
      <c r="J182" s="138">
        <f>ROUND(I182*H182,2)</f>
        <v>0</v>
      </c>
      <c r="K182" s="134" t="s">
        <v>160</v>
      </c>
      <c r="L182" s="30"/>
      <c r="M182" s="139" t="s">
        <v>1</v>
      </c>
      <c r="N182" s="140" t="s">
        <v>42</v>
      </c>
      <c r="P182" s="141">
        <f>O182*H182</f>
        <v>0</v>
      </c>
      <c r="Q182" s="141">
        <v>2.64E-2</v>
      </c>
      <c r="R182" s="141">
        <f>Q182*H182</f>
        <v>2.1172800000000001</v>
      </c>
      <c r="S182" s="141">
        <v>0</v>
      </c>
      <c r="T182" s="142">
        <f>S182*H182</f>
        <v>0</v>
      </c>
      <c r="AR182" s="143" t="s">
        <v>161</v>
      </c>
      <c r="AT182" s="143" t="s">
        <v>156</v>
      </c>
      <c r="AU182" s="143" t="s">
        <v>84</v>
      </c>
      <c r="AY182" s="15" t="s">
        <v>154</v>
      </c>
      <c r="BE182" s="144">
        <f>IF(N182="základní",J182,0)</f>
        <v>0</v>
      </c>
      <c r="BF182" s="144">
        <f>IF(N182="snížená",J182,0)</f>
        <v>0</v>
      </c>
      <c r="BG182" s="144">
        <f>IF(N182="zákl. přenesená",J182,0)</f>
        <v>0</v>
      </c>
      <c r="BH182" s="144">
        <f>IF(N182="sníž. přenesená",J182,0)</f>
        <v>0</v>
      </c>
      <c r="BI182" s="144">
        <f>IF(N182="nulová",J182,0)</f>
        <v>0</v>
      </c>
      <c r="BJ182" s="15" t="s">
        <v>82</v>
      </c>
      <c r="BK182" s="144">
        <f>ROUND(I182*H182,2)</f>
        <v>0</v>
      </c>
      <c r="BL182" s="15" t="s">
        <v>161</v>
      </c>
      <c r="BM182" s="143" t="s">
        <v>217</v>
      </c>
    </row>
    <row r="183" spans="2:65" s="12" customFormat="1" x14ac:dyDescent="0.2">
      <c r="B183" s="145"/>
      <c r="D183" s="146" t="s">
        <v>163</v>
      </c>
      <c r="E183" s="147" t="s">
        <v>1</v>
      </c>
      <c r="F183" s="148" t="s">
        <v>218</v>
      </c>
      <c r="H183" s="149">
        <v>80.2</v>
      </c>
      <c r="I183" s="150"/>
      <c r="L183" s="145"/>
      <c r="M183" s="151"/>
      <c r="T183" s="152"/>
      <c r="AT183" s="147" t="s">
        <v>163</v>
      </c>
      <c r="AU183" s="147" t="s">
        <v>84</v>
      </c>
      <c r="AV183" s="12" t="s">
        <v>84</v>
      </c>
      <c r="AW183" s="12" t="s">
        <v>34</v>
      </c>
      <c r="AX183" s="12" t="s">
        <v>82</v>
      </c>
      <c r="AY183" s="147" t="s">
        <v>154</v>
      </c>
    </row>
    <row r="184" spans="2:65" s="1" customFormat="1" ht="37.9" customHeight="1" x14ac:dyDescent="0.2">
      <c r="B184" s="131"/>
      <c r="C184" s="132" t="s">
        <v>219</v>
      </c>
      <c r="D184" s="132" t="s">
        <v>156</v>
      </c>
      <c r="E184" s="133" t="s">
        <v>220</v>
      </c>
      <c r="F184" s="134" t="s">
        <v>221</v>
      </c>
      <c r="G184" s="135" t="s">
        <v>189</v>
      </c>
      <c r="H184" s="136">
        <v>33.976999999999997</v>
      </c>
      <c r="I184" s="137"/>
      <c r="J184" s="138">
        <f>ROUND(I184*H184,2)</f>
        <v>0</v>
      </c>
      <c r="K184" s="134" t="s">
        <v>160</v>
      </c>
      <c r="L184" s="30"/>
      <c r="M184" s="139" t="s">
        <v>1</v>
      </c>
      <c r="N184" s="140" t="s">
        <v>42</v>
      </c>
      <c r="P184" s="141">
        <f>O184*H184</f>
        <v>0</v>
      </c>
      <c r="Q184" s="141">
        <v>0</v>
      </c>
      <c r="R184" s="141">
        <f>Q184*H184</f>
        <v>0</v>
      </c>
      <c r="S184" s="141">
        <v>0</v>
      </c>
      <c r="T184" s="142">
        <f>S184*H184</f>
        <v>0</v>
      </c>
      <c r="AR184" s="143" t="s">
        <v>161</v>
      </c>
      <c r="AT184" s="143" t="s">
        <v>156</v>
      </c>
      <c r="AU184" s="143" t="s">
        <v>84</v>
      </c>
      <c r="AY184" s="15" t="s">
        <v>154</v>
      </c>
      <c r="BE184" s="144">
        <f>IF(N184="základní",J184,0)</f>
        <v>0</v>
      </c>
      <c r="BF184" s="144">
        <f>IF(N184="snížená",J184,0)</f>
        <v>0</v>
      </c>
      <c r="BG184" s="144">
        <f>IF(N184="zákl. přenesená",J184,0)</f>
        <v>0</v>
      </c>
      <c r="BH184" s="144">
        <f>IF(N184="sníž. přenesená",J184,0)</f>
        <v>0</v>
      </c>
      <c r="BI184" s="144">
        <f>IF(N184="nulová",J184,0)</f>
        <v>0</v>
      </c>
      <c r="BJ184" s="15" t="s">
        <v>82</v>
      </c>
      <c r="BK184" s="144">
        <f>ROUND(I184*H184,2)</f>
        <v>0</v>
      </c>
      <c r="BL184" s="15" t="s">
        <v>161</v>
      </c>
      <c r="BM184" s="143" t="s">
        <v>222</v>
      </c>
    </row>
    <row r="185" spans="2:65" s="12" customFormat="1" x14ac:dyDescent="0.2">
      <c r="B185" s="145"/>
      <c r="D185" s="146" t="s">
        <v>163</v>
      </c>
      <c r="E185" s="147" t="s">
        <v>1</v>
      </c>
      <c r="F185" s="148" t="s">
        <v>223</v>
      </c>
      <c r="H185" s="149">
        <v>33.976999999999997</v>
      </c>
      <c r="I185" s="150"/>
      <c r="L185" s="145"/>
      <c r="M185" s="151"/>
      <c r="T185" s="152"/>
      <c r="AT185" s="147" t="s">
        <v>163</v>
      </c>
      <c r="AU185" s="147" t="s">
        <v>84</v>
      </c>
      <c r="AV185" s="12" t="s">
        <v>84</v>
      </c>
      <c r="AW185" s="12" t="s">
        <v>34</v>
      </c>
      <c r="AX185" s="12" t="s">
        <v>77</v>
      </c>
      <c r="AY185" s="147" t="s">
        <v>154</v>
      </c>
    </row>
    <row r="186" spans="2:65" s="13" customFormat="1" x14ac:dyDescent="0.2">
      <c r="B186" s="153"/>
      <c r="D186" s="146" t="s">
        <v>163</v>
      </c>
      <c r="E186" s="154" t="s">
        <v>1</v>
      </c>
      <c r="F186" s="155" t="s">
        <v>224</v>
      </c>
      <c r="H186" s="156">
        <v>33.976999999999997</v>
      </c>
      <c r="I186" s="157"/>
      <c r="L186" s="153"/>
      <c r="M186" s="158"/>
      <c r="T186" s="159"/>
      <c r="AT186" s="154" t="s">
        <v>163</v>
      </c>
      <c r="AU186" s="154" t="s">
        <v>84</v>
      </c>
      <c r="AV186" s="13" t="s">
        <v>161</v>
      </c>
      <c r="AW186" s="13" t="s">
        <v>34</v>
      </c>
      <c r="AX186" s="13" t="s">
        <v>82</v>
      </c>
      <c r="AY186" s="154" t="s">
        <v>154</v>
      </c>
    </row>
    <row r="187" spans="2:65" s="1" customFormat="1" ht="37.9" customHeight="1" x14ac:dyDescent="0.2">
      <c r="B187" s="131"/>
      <c r="C187" s="132" t="s">
        <v>225</v>
      </c>
      <c r="D187" s="132" t="s">
        <v>156</v>
      </c>
      <c r="E187" s="133" t="s">
        <v>226</v>
      </c>
      <c r="F187" s="134" t="s">
        <v>227</v>
      </c>
      <c r="G187" s="135" t="s">
        <v>189</v>
      </c>
      <c r="H187" s="136">
        <v>9.2639999999999993</v>
      </c>
      <c r="I187" s="137"/>
      <c r="J187" s="138">
        <f>ROUND(I187*H187,2)</f>
        <v>0</v>
      </c>
      <c r="K187" s="134" t="s">
        <v>160</v>
      </c>
      <c r="L187" s="30"/>
      <c r="M187" s="139" t="s">
        <v>1</v>
      </c>
      <c r="N187" s="140" t="s">
        <v>42</v>
      </c>
      <c r="P187" s="141">
        <f>O187*H187</f>
        <v>0</v>
      </c>
      <c r="Q187" s="141">
        <v>0</v>
      </c>
      <c r="R187" s="141">
        <f>Q187*H187</f>
        <v>0</v>
      </c>
      <c r="S187" s="141">
        <v>0</v>
      </c>
      <c r="T187" s="142">
        <f>S187*H187</f>
        <v>0</v>
      </c>
      <c r="AR187" s="143" t="s">
        <v>161</v>
      </c>
      <c r="AT187" s="143" t="s">
        <v>156</v>
      </c>
      <c r="AU187" s="143" t="s">
        <v>84</v>
      </c>
      <c r="AY187" s="15" t="s">
        <v>154</v>
      </c>
      <c r="BE187" s="144">
        <f>IF(N187="základní",J187,0)</f>
        <v>0</v>
      </c>
      <c r="BF187" s="144">
        <f>IF(N187="snížená",J187,0)</f>
        <v>0</v>
      </c>
      <c r="BG187" s="144">
        <f>IF(N187="zákl. přenesená",J187,0)</f>
        <v>0</v>
      </c>
      <c r="BH187" s="144">
        <f>IF(N187="sníž. přenesená",J187,0)</f>
        <v>0</v>
      </c>
      <c r="BI187" s="144">
        <f>IF(N187="nulová",J187,0)</f>
        <v>0</v>
      </c>
      <c r="BJ187" s="15" t="s">
        <v>82</v>
      </c>
      <c r="BK187" s="144">
        <f>ROUND(I187*H187,2)</f>
        <v>0</v>
      </c>
      <c r="BL187" s="15" t="s">
        <v>161</v>
      </c>
      <c r="BM187" s="143" t="s">
        <v>228</v>
      </c>
    </row>
    <row r="188" spans="2:65" s="12" customFormat="1" x14ac:dyDescent="0.2">
      <c r="B188" s="145"/>
      <c r="D188" s="146" t="s">
        <v>163</v>
      </c>
      <c r="E188" s="147" t="s">
        <v>1</v>
      </c>
      <c r="F188" s="148" t="s">
        <v>229</v>
      </c>
      <c r="H188" s="149">
        <v>9.2639999999999993</v>
      </c>
      <c r="I188" s="150"/>
      <c r="L188" s="145"/>
      <c r="M188" s="151"/>
      <c r="T188" s="152"/>
      <c r="AT188" s="147" t="s">
        <v>163</v>
      </c>
      <c r="AU188" s="147" t="s">
        <v>84</v>
      </c>
      <c r="AV188" s="12" t="s">
        <v>84</v>
      </c>
      <c r="AW188" s="12" t="s">
        <v>34</v>
      </c>
      <c r="AX188" s="12" t="s">
        <v>82</v>
      </c>
      <c r="AY188" s="147" t="s">
        <v>154</v>
      </c>
    </row>
    <row r="189" spans="2:65" s="1" customFormat="1" ht="37.9" customHeight="1" x14ac:dyDescent="0.2">
      <c r="B189" s="131"/>
      <c r="C189" s="132" t="s">
        <v>230</v>
      </c>
      <c r="D189" s="132" t="s">
        <v>156</v>
      </c>
      <c r="E189" s="133" t="s">
        <v>231</v>
      </c>
      <c r="F189" s="134" t="s">
        <v>232</v>
      </c>
      <c r="G189" s="135" t="s">
        <v>189</v>
      </c>
      <c r="H189" s="136">
        <v>33.976999999999997</v>
      </c>
      <c r="I189" s="137"/>
      <c r="J189" s="138">
        <f>ROUND(I189*H189,2)</f>
        <v>0</v>
      </c>
      <c r="K189" s="134" t="s">
        <v>160</v>
      </c>
      <c r="L189" s="30"/>
      <c r="M189" s="139" t="s">
        <v>1</v>
      </c>
      <c r="N189" s="140" t="s">
        <v>42</v>
      </c>
      <c r="P189" s="141">
        <f>O189*H189</f>
        <v>0</v>
      </c>
      <c r="Q189" s="141">
        <v>0</v>
      </c>
      <c r="R189" s="141">
        <f>Q189*H189</f>
        <v>0</v>
      </c>
      <c r="S189" s="141">
        <v>0</v>
      </c>
      <c r="T189" s="142">
        <f>S189*H189</f>
        <v>0</v>
      </c>
      <c r="AR189" s="143" t="s">
        <v>161</v>
      </c>
      <c r="AT189" s="143" t="s">
        <v>156</v>
      </c>
      <c r="AU189" s="143" t="s">
        <v>84</v>
      </c>
      <c r="AY189" s="15" t="s">
        <v>154</v>
      </c>
      <c r="BE189" s="144">
        <f>IF(N189="základní",J189,0)</f>
        <v>0</v>
      </c>
      <c r="BF189" s="144">
        <f>IF(N189="snížená",J189,0)</f>
        <v>0</v>
      </c>
      <c r="BG189" s="144">
        <f>IF(N189="zákl. přenesená",J189,0)</f>
        <v>0</v>
      </c>
      <c r="BH189" s="144">
        <f>IF(N189="sníž. přenesená",J189,0)</f>
        <v>0</v>
      </c>
      <c r="BI189" s="144">
        <f>IF(N189="nulová",J189,0)</f>
        <v>0</v>
      </c>
      <c r="BJ189" s="15" t="s">
        <v>82</v>
      </c>
      <c r="BK189" s="144">
        <f>ROUND(I189*H189,2)</f>
        <v>0</v>
      </c>
      <c r="BL189" s="15" t="s">
        <v>161</v>
      </c>
      <c r="BM189" s="143" t="s">
        <v>233</v>
      </c>
    </row>
    <row r="190" spans="2:65" s="1" customFormat="1" ht="37.9" customHeight="1" x14ac:dyDescent="0.2">
      <c r="B190" s="131"/>
      <c r="C190" s="132" t="s">
        <v>234</v>
      </c>
      <c r="D190" s="132" t="s">
        <v>156</v>
      </c>
      <c r="E190" s="133" t="s">
        <v>235</v>
      </c>
      <c r="F190" s="134" t="s">
        <v>236</v>
      </c>
      <c r="G190" s="135" t="s">
        <v>189</v>
      </c>
      <c r="H190" s="136">
        <v>169.88499999999999</v>
      </c>
      <c r="I190" s="137"/>
      <c r="J190" s="138">
        <f>ROUND(I190*H190,2)</f>
        <v>0</v>
      </c>
      <c r="K190" s="134" t="s">
        <v>160</v>
      </c>
      <c r="L190" s="30"/>
      <c r="M190" s="139" t="s">
        <v>1</v>
      </c>
      <c r="N190" s="140" t="s">
        <v>42</v>
      </c>
      <c r="P190" s="141">
        <f>O190*H190</f>
        <v>0</v>
      </c>
      <c r="Q190" s="141">
        <v>0</v>
      </c>
      <c r="R190" s="141">
        <f>Q190*H190</f>
        <v>0</v>
      </c>
      <c r="S190" s="141">
        <v>0</v>
      </c>
      <c r="T190" s="142">
        <f>S190*H190</f>
        <v>0</v>
      </c>
      <c r="AR190" s="143" t="s">
        <v>161</v>
      </c>
      <c r="AT190" s="143" t="s">
        <v>156</v>
      </c>
      <c r="AU190" s="143" t="s">
        <v>84</v>
      </c>
      <c r="AY190" s="15" t="s">
        <v>154</v>
      </c>
      <c r="BE190" s="144">
        <f>IF(N190="základní",J190,0)</f>
        <v>0</v>
      </c>
      <c r="BF190" s="144">
        <f>IF(N190="snížená",J190,0)</f>
        <v>0</v>
      </c>
      <c r="BG190" s="144">
        <f>IF(N190="zákl. přenesená",J190,0)</f>
        <v>0</v>
      </c>
      <c r="BH190" s="144">
        <f>IF(N190="sníž. přenesená",J190,0)</f>
        <v>0</v>
      </c>
      <c r="BI190" s="144">
        <f>IF(N190="nulová",J190,0)</f>
        <v>0</v>
      </c>
      <c r="BJ190" s="15" t="s">
        <v>82</v>
      </c>
      <c r="BK190" s="144">
        <f>ROUND(I190*H190,2)</f>
        <v>0</v>
      </c>
      <c r="BL190" s="15" t="s">
        <v>161</v>
      </c>
      <c r="BM190" s="143" t="s">
        <v>237</v>
      </c>
    </row>
    <row r="191" spans="2:65" s="12" customFormat="1" x14ac:dyDescent="0.2">
      <c r="B191" s="145"/>
      <c r="D191" s="146" t="s">
        <v>163</v>
      </c>
      <c r="E191" s="147" t="s">
        <v>1</v>
      </c>
      <c r="F191" s="148" t="s">
        <v>238</v>
      </c>
      <c r="H191" s="149">
        <v>169.88499999999999</v>
      </c>
      <c r="I191" s="150"/>
      <c r="L191" s="145"/>
      <c r="M191" s="151"/>
      <c r="T191" s="152"/>
      <c r="AT191" s="147" t="s">
        <v>163</v>
      </c>
      <c r="AU191" s="147" t="s">
        <v>84</v>
      </c>
      <c r="AV191" s="12" t="s">
        <v>84</v>
      </c>
      <c r="AW191" s="12" t="s">
        <v>34</v>
      </c>
      <c r="AX191" s="12" t="s">
        <v>82</v>
      </c>
      <c r="AY191" s="147" t="s">
        <v>154</v>
      </c>
    </row>
    <row r="192" spans="2:65" s="1" customFormat="1" ht="24.2" customHeight="1" x14ac:dyDescent="0.2">
      <c r="B192" s="131"/>
      <c r="C192" s="132" t="s">
        <v>239</v>
      </c>
      <c r="D192" s="132" t="s">
        <v>156</v>
      </c>
      <c r="E192" s="133" t="s">
        <v>240</v>
      </c>
      <c r="F192" s="134" t="s">
        <v>241</v>
      </c>
      <c r="G192" s="135" t="s">
        <v>242</v>
      </c>
      <c r="H192" s="136">
        <v>61.158999999999999</v>
      </c>
      <c r="I192" s="137"/>
      <c r="J192" s="138">
        <f>ROUND(I192*H192,2)</f>
        <v>0</v>
      </c>
      <c r="K192" s="134" t="s">
        <v>160</v>
      </c>
      <c r="L192" s="30"/>
      <c r="M192" s="139" t="s">
        <v>1</v>
      </c>
      <c r="N192" s="140" t="s">
        <v>42</v>
      </c>
      <c r="P192" s="141">
        <f>O192*H192</f>
        <v>0</v>
      </c>
      <c r="Q192" s="141">
        <v>0</v>
      </c>
      <c r="R192" s="141">
        <f>Q192*H192</f>
        <v>0</v>
      </c>
      <c r="S192" s="141">
        <v>0</v>
      </c>
      <c r="T192" s="142">
        <f>S192*H192</f>
        <v>0</v>
      </c>
      <c r="AR192" s="143" t="s">
        <v>161</v>
      </c>
      <c r="AT192" s="143" t="s">
        <v>156</v>
      </c>
      <c r="AU192" s="143" t="s">
        <v>84</v>
      </c>
      <c r="AY192" s="15" t="s">
        <v>154</v>
      </c>
      <c r="BE192" s="144">
        <f>IF(N192="základní",J192,0)</f>
        <v>0</v>
      </c>
      <c r="BF192" s="144">
        <f>IF(N192="snížená",J192,0)</f>
        <v>0</v>
      </c>
      <c r="BG192" s="144">
        <f>IF(N192="zákl. přenesená",J192,0)</f>
        <v>0</v>
      </c>
      <c r="BH192" s="144">
        <f>IF(N192="sníž. přenesená",J192,0)</f>
        <v>0</v>
      </c>
      <c r="BI192" s="144">
        <f>IF(N192="nulová",J192,0)</f>
        <v>0</v>
      </c>
      <c r="BJ192" s="15" t="s">
        <v>82</v>
      </c>
      <c r="BK192" s="144">
        <f>ROUND(I192*H192,2)</f>
        <v>0</v>
      </c>
      <c r="BL192" s="15" t="s">
        <v>161</v>
      </c>
      <c r="BM192" s="143" t="s">
        <v>243</v>
      </c>
    </row>
    <row r="193" spans="2:65" s="12" customFormat="1" x14ac:dyDescent="0.2">
      <c r="B193" s="145"/>
      <c r="D193" s="146" t="s">
        <v>163</v>
      </c>
      <c r="E193" s="147" t="s">
        <v>1</v>
      </c>
      <c r="F193" s="148" t="s">
        <v>244</v>
      </c>
      <c r="H193" s="149">
        <v>61.158999999999999</v>
      </c>
      <c r="I193" s="150"/>
      <c r="L193" s="145"/>
      <c r="M193" s="151"/>
      <c r="T193" s="152"/>
      <c r="AT193" s="147" t="s">
        <v>163</v>
      </c>
      <c r="AU193" s="147" t="s">
        <v>84</v>
      </c>
      <c r="AV193" s="12" t="s">
        <v>84</v>
      </c>
      <c r="AW193" s="12" t="s">
        <v>34</v>
      </c>
      <c r="AX193" s="12" t="s">
        <v>77</v>
      </c>
      <c r="AY193" s="147" t="s">
        <v>154</v>
      </c>
    </row>
    <row r="194" spans="2:65" s="13" customFormat="1" x14ac:dyDescent="0.2">
      <c r="B194" s="153"/>
      <c r="D194" s="146" t="s">
        <v>163</v>
      </c>
      <c r="E194" s="154" t="s">
        <v>1</v>
      </c>
      <c r="F194" s="155" t="s">
        <v>224</v>
      </c>
      <c r="H194" s="156">
        <v>61.158999999999999</v>
      </c>
      <c r="I194" s="157"/>
      <c r="L194" s="153"/>
      <c r="M194" s="158"/>
      <c r="T194" s="159"/>
      <c r="AT194" s="154" t="s">
        <v>163</v>
      </c>
      <c r="AU194" s="154" t="s">
        <v>84</v>
      </c>
      <c r="AV194" s="13" t="s">
        <v>161</v>
      </c>
      <c r="AW194" s="13" t="s">
        <v>34</v>
      </c>
      <c r="AX194" s="13" t="s">
        <v>82</v>
      </c>
      <c r="AY194" s="154" t="s">
        <v>154</v>
      </c>
    </row>
    <row r="195" spans="2:65" s="1" customFormat="1" ht="24.2" customHeight="1" x14ac:dyDescent="0.2">
      <c r="B195" s="131"/>
      <c r="C195" s="132" t="s">
        <v>245</v>
      </c>
      <c r="D195" s="132" t="s">
        <v>156</v>
      </c>
      <c r="E195" s="133" t="s">
        <v>246</v>
      </c>
      <c r="F195" s="134" t="s">
        <v>247</v>
      </c>
      <c r="G195" s="135" t="s">
        <v>189</v>
      </c>
      <c r="H195" s="136">
        <v>55.017000000000003</v>
      </c>
      <c r="I195" s="137"/>
      <c r="J195" s="138">
        <f>ROUND(I195*H195,2)</f>
        <v>0</v>
      </c>
      <c r="K195" s="134" t="s">
        <v>160</v>
      </c>
      <c r="L195" s="30"/>
      <c r="M195" s="139" t="s">
        <v>1</v>
      </c>
      <c r="N195" s="140" t="s">
        <v>42</v>
      </c>
      <c r="P195" s="141">
        <f>O195*H195</f>
        <v>0</v>
      </c>
      <c r="Q195" s="141">
        <v>0</v>
      </c>
      <c r="R195" s="141">
        <f>Q195*H195</f>
        <v>0</v>
      </c>
      <c r="S195" s="141">
        <v>0</v>
      </c>
      <c r="T195" s="142">
        <f>S195*H195</f>
        <v>0</v>
      </c>
      <c r="AR195" s="143" t="s">
        <v>161</v>
      </c>
      <c r="AT195" s="143" t="s">
        <v>156</v>
      </c>
      <c r="AU195" s="143" t="s">
        <v>84</v>
      </c>
      <c r="AY195" s="15" t="s">
        <v>154</v>
      </c>
      <c r="BE195" s="144">
        <f>IF(N195="základní",J195,0)</f>
        <v>0</v>
      </c>
      <c r="BF195" s="144">
        <f>IF(N195="snížená",J195,0)</f>
        <v>0</v>
      </c>
      <c r="BG195" s="144">
        <f>IF(N195="zákl. přenesená",J195,0)</f>
        <v>0</v>
      </c>
      <c r="BH195" s="144">
        <f>IF(N195="sníž. přenesená",J195,0)</f>
        <v>0</v>
      </c>
      <c r="BI195" s="144">
        <f>IF(N195="nulová",J195,0)</f>
        <v>0</v>
      </c>
      <c r="BJ195" s="15" t="s">
        <v>82</v>
      </c>
      <c r="BK195" s="144">
        <f>ROUND(I195*H195,2)</f>
        <v>0</v>
      </c>
      <c r="BL195" s="15" t="s">
        <v>161</v>
      </c>
      <c r="BM195" s="143" t="s">
        <v>248</v>
      </c>
    </row>
    <row r="196" spans="2:65" s="12" customFormat="1" x14ac:dyDescent="0.2">
      <c r="B196" s="145"/>
      <c r="D196" s="146" t="s">
        <v>163</v>
      </c>
      <c r="E196" s="147" t="s">
        <v>1</v>
      </c>
      <c r="F196" s="148" t="s">
        <v>249</v>
      </c>
      <c r="H196" s="149">
        <v>61.997999999999998</v>
      </c>
      <c r="I196" s="150"/>
      <c r="L196" s="145"/>
      <c r="M196" s="151"/>
      <c r="T196" s="152"/>
      <c r="AT196" s="147" t="s">
        <v>163</v>
      </c>
      <c r="AU196" s="147" t="s">
        <v>84</v>
      </c>
      <c r="AV196" s="12" t="s">
        <v>84</v>
      </c>
      <c r="AW196" s="12" t="s">
        <v>34</v>
      </c>
      <c r="AX196" s="12" t="s">
        <v>77</v>
      </c>
      <c r="AY196" s="147" t="s">
        <v>154</v>
      </c>
    </row>
    <row r="197" spans="2:65" s="12" customFormat="1" ht="22.5" x14ac:dyDescent="0.2">
      <c r="B197" s="145"/>
      <c r="D197" s="146" t="s">
        <v>163</v>
      </c>
      <c r="E197" s="147" t="s">
        <v>1</v>
      </c>
      <c r="F197" s="148" t="s">
        <v>250</v>
      </c>
      <c r="H197" s="149">
        <v>-6.9809999999999999</v>
      </c>
      <c r="I197" s="150"/>
      <c r="L197" s="145"/>
      <c r="M197" s="151"/>
      <c r="T197" s="152"/>
      <c r="AT197" s="147" t="s">
        <v>163</v>
      </c>
      <c r="AU197" s="147" t="s">
        <v>84</v>
      </c>
      <c r="AV197" s="12" t="s">
        <v>84</v>
      </c>
      <c r="AW197" s="12" t="s">
        <v>34</v>
      </c>
      <c r="AX197" s="12" t="s">
        <v>77</v>
      </c>
      <c r="AY197" s="147" t="s">
        <v>154</v>
      </c>
    </row>
    <row r="198" spans="2:65" s="13" customFormat="1" x14ac:dyDescent="0.2">
      <c r="B198" s="153"/>
      <c r="D198" s="146" t="s">
        <v>163</v>
      </c>
      <c r="E198" s="154" t="s">
        <v>1</v>
      </c>
      <c r="F198" s="155" t="s">
        <v>224</v>
      </c>
      <c r="H198" s="156">
        <v>55.017000000000003</v>
      </c>
      <c r="I198" s="157"/>
      <c r="L198" s="153"/>
      <c r="M198" s="158"/>
      <c r="T198" s="159"/>
      <c r="AT198" s="154" t="s">
        <v>163</v>
      </c>
      <c r="AU198" s="154" t="s">
        <v>84</v>
      </c>
      <c r="AV198" s="13" t="s">
        <v>161</v>
      </c>
      <c r="AW198" s="13" t="s">
        <v>34</v>
      </c>
      <c r="AX198" s="13" t="s">
        <v>82</v>
      </c>
      <c r="AY198" s="154" t="s">
        <v>154</v>
      </c>
    </row>
    <row r="199" spans="2:65" s="11" customFormat="1" ht="22.9" customHeight="1" x14ac:dyDescent="0.2">
      <c r="B199" s="119"/>
      <c r="D199" s="120" t="s">
        <v>76</v>
      </c>
      <c r="E199" s="129" t="s">
        <v>84</v>
      </c>
      <c r="F199" s="129" t="s">
        <v>251</v>
      </c>
      <c r="I199" s="122"/>
      <c r="J199" s="130">
        <f>BK199</f>
        <v>0</v>
      </c>
      <c r="L199" s="119"/>
      <c r="M199" s="124"/>
      <c r="P199" s="125">
        <f>SUM(P200:P211)</f>
        <v>0</v>
      </c>
      <c r="R199" s="125">
        <f>SUM(R200:R211)</f>
        <v>47.495688149999999</v>
      </c>
      <c r="T199" s="126">
        <f>SUM(T200:T211)</f>
        <v>0</v>
      </c>
      <c r="AR199" s="120" t="s">
        <v>82</v>
      </c>
      <c r="AT199" s="127" t="s">
        <v>76</v>
      </c>
      <c r="AU199" s="127" t="s">
        <v>82</v>
      </c>
      <c r="AY199" s="120" t="s">
        <v>154</v>
      </c>
      <c r="BK199" s="128">
        <f>SUM(BK200:BK211)</f>
        <v>0</v>
      </c>
    </row>
    <row r="200" spans="2:65" s="1" customFormat="1" ht="24.2" customHeight="1" x14ac:dyDescent="0.2">
      <c r="B200" s="131"/>
      <c r="C200" s="132" t="s">
        <v>252</v>
      </c>
      <c r="D200" s="132" t="s">
        <v>156</v>
      </c>
      <c r="E200" s="133" t="s">
        <v>253</v>
      </c>
      <c r="F200" s="134" t="s">
        <v>254</v>
      </c>
      <c r="G200" s="135" t="s">
        <v>189</v>
      </c>
      <c r="H200" s="136">
        <v>3.915</v>
      </c>
      <c r="I200" s="137"/>
      <c r="J200" s="138">
        <f>ROUND(I200*H200,2)</f>
        <v>0</v>
      </c>
      <c r="K200" s="134" t="s">
        <v>160</v>
      </c>
      <c r="L200" s="30"/>
      <c r="M200" s="139" t="s">
        <v>1</v>
      </c>
      <c r="N200" s="140" t="s">
        <v>42</v>
      </c>
      <c r="P200" s="141">
        <f>O200*H200</f>
        <v>0</v>
      </c>
      <c r="Q200" s="141">
        <v>1.98</v>
      </c>
      <c r="R200" s="141">
        <f>Q200*H200</f>
        <v>7.7516999999999996</v>
      </c>
      <c r="S200" s="141">
        <v>0</v>
      </c>
      <c r="T200" s="142">
        <f>S200*H200</f>
        <v>0</v>
      </c>
      <c r="AR200" s="143" t="s">
        <v>161</v>
      </c>
      <c r="AT200" s="143" t="s">
        <v>156</v>
      </c>
      <c r="AU200" s="143" t="s">
        <v>84</v>
      </c>
      <c r="AY200" s="15" t="s">
        <v>154</v>
      </c>
      <c r="BE200" s="144">
        <f>IF(N200="základní",J200,0)</f>
        <v>0</v>
      </c>
      <c r="BF200" s="144">
        <f>IF(N200="snížená",J200,0)</f>
        <v>0</v>
      </c>
      <c r="BG200" s="144">
        <f>IF(N200="zákl. přenesená",J200,0)</f>
        <v>0</v>
      </c>
      <c r="BH200" s="144">
        <f>IF(N200="sníž. přenesená",J200,0)</f>
        <v>0</v>
      </c>
      <c r="BI200" s="144">
        <f>IF(N200="nulová",J200,0)</f>
        <v>0</v>
      </c>
      <c r="BJ200" s="15" t="s">
        <v>82</v>
      </c>
      <c r="BK200" s="144">
        <f>ROUND(I200*H200,2)</f>
        <v>0</v>
      </c>
      <c r="BL200" s="15" t="s">
        <v>161</v>
      </c>
      <c r="BM200" s="143" t="s">
        <v>255</v>
      </c>
    </row>
    <row r="201" spans="2:65" s="12" customFormat="1" ht="22.5" x14ac:dyDescent="0.2">
      <c r="B201" s="145"/>
      <c r="D201" s="146" t="s">
        <v>163</v>
      </c>
      <c r="E201" s="147" t="s">
        <v>1</v>
      </c>
      <c r="F201" s="148" t="s">
        <v>256</v>
      </c>
      <c r="H201" s="149">
        <v>3.915</v>
      </c>
      <c r="I201" s="150"/>
      <c r="L201" s="145"/>
      <c r="M201" s="151"/>
      <c r="T201" s="152"/>
      <c r="AT201" s="147" t="s">
        <v>163</v>
      </c>
      <c r="AU201" s="147" t="s">
        <v>84</v>
      </c>
      <c r="AV201" s="12" t="s">
        <v>84</v>
      </c>
      <c r="AW201" s="12" t="s">
        <v>34</v>
      </c>
      <c r="AX201" s="12" t="s">
        <v>82</v>
      </c>
      <c r="AY201" s="147" t="s">
        <v>154</v>
      </c>
    </row>
    <row r="202" spans="2:65" s="1" customFormat="1" ht="24.2" customHeight="1" x14ac:dyDescent="0.2">
      <c r="B202" s="131"/>
      <c r="C202" s="132" t="s">
        <v>7</v>
      </c>
      <c r="D202" s="132" t="s">
        <v>156</v>
      </c>
      <c r="E202" s="133" t="s">
        <v>257</v>
      </c>
      <c r="F202" s="134" t="s">
        <v>258</v>
      </c>
      <c r="G202" s="135" t="s">
        <v>189</v>
      </c>
      <c r="H202" s="136">
        <v>6.8760000000000003</v>
      </c>
      <c r="I202" s="137"/>
      <c r="J202" s="138">
        <f>ROUND(I202*H202,2)</f>
        <v>0</v>
      </c>
      <c r="K202" s="134" t="s">
        <v>160</v>
      </c>
      <c r="L202" s="30"/>
      <c r="M202" s="139" t="s">
        <v>1</v>
      </c>
      <c r="N202" s="140" t="s">
        <v>42</v>
      </c>
      <c r="P202" s="141">
        <f>O202*H202</f>
        <v>0</v>
      </c>
      <c r="Q202" s="141">
        <v>2.5018699999999998</v>
      </c>
      <c r="R202" s="141">
        <f>Q202*H202</f>
        <v>17.202858119999998</v>
      </c>
      <c r="S202" s="141">
        <v>0</v>
      </c>
      <c r="T202" s="142">
        <f>S202*H202</f>
        <v>0</v>
      </c>
      <c r="AR202" s="143" t="s">
        <v>161</v>
      </c>
      <c r="AT202" s="143" t="s">
        <v>156</v>
      </c>
      <c r="AU202" s="143" t="s">
        <v>84</v>
      </c>
      <c r="AY202" s="15" t="s">
        <v>154</v>
      </c>
      <c r="BE202" s="144">
        <f>IF(N202="základní",J202,0)</f>
        <v>0</v>
      </c>
      <c r="BF202" s="144">
        <f>IF(N202="snížená",J202,0)</f>
        <v>0</v>
      </c>
      <c r="BG202" s="144">
        <f>IF(N202="zákl. přenesená",J202,0)</f>
        <v>0</v>
      </c>
      <c r="BH202" s="144">
        <f>IF(N202="sníž. přenesená",J202,0)</f>
        <v>0</v>
      </c>
      <c r="BI202" s="144">
        <f>IF(N202="nulová",J202,0)</f>
        <v>0</v>
      </c>
      <c r="BJ202" s="15" t="s">
        <v>82</v>
      </c>
      <c r="BK202" s="144">
        <f>ROUND(I202*H202,2)</f>
        <v>0</v>
      </c>
      <c r="BL202" s="15" t="s">
        <v>161</v>
      </c>
      <c r="BM202" s="143" t="s">
        <v>259</v>
      </c>
    </row>
    <row r="203" spans="2:65" s="12" customFormat="1" x14ac:dyDescent="0.2">
      <c r="B203" s="145"/>
      <c r="D203" s="146" t="s">
        <v>163</v>
      </c>
      <c r="E203" s="147" t="s">
        <v>1</v>
      </c>
      <c r="F203" s="148" t="s">
        <v>260</v>
      </c>
      <c r="H203" s="149">
        <v>6.8760000000000003</v>
      </c>
      <c r="I203" s="150"/>
      <c r="L203" s="145"/>
      <c r="M203" s="151"/>
      <c r="T203" s="152"/>
      <c r="AT203" s="147" t="s">
        <v>163</v>
      </c>
      <c r="AU203" s="147" t="s">
        <v>84</v>
      </c>
      <c r="AV203" s="12" t="s">
        <v>84</v>
      </c>
      <c r="AW203" s="12" t="s">
        <v>34</v>
      </c>
      <c r="AX203" s="12" t="s">
        <v>82</v>
      </c>
      <c r="AY203" s="147" t="s">
        <v>154</v>
      </c>
    </row>
    <row r="204" spans="2:65" s="1" customFormat="1" ht="16.5" customHeight="1" x14ac:dyDescent="0.2">
      <c r="B204" s="131"/>
      <c r="C204" s="132" t="s">
        <v>261</v>
      </c>
      <c r="D204" s="132" t="s">
        <v>156</v>
      </c>
      <c r="E204" s="133" t="s">
        <v>262</v>
      </c>
      <c r="F204" s="134" t="s">
        <v>263</v>
      </c>
      <c r="G204" s="135" t="s">
        <v>242</v>
      </c>
      <c r="H204" s="136">
        <v>0.28899999999999998</v>
      </c>
      <c r="I204" s="137"/>
      <c r="J204" s="138">
        <f>ROUND(I204*H204,2)</f>
        <v>0</v>
      </c>
      <c r="K204" s="134" t="s">
        <v>160</v>
      </c>
      <c r="L204" s="30"/>
      <c r="M204" s="139" t="s">
        <v>1</v>
      </c>
      <c r="N204" s="140" t="s">
        <v>42</v>
      </c>
      <c r="P204" s="141">
        <f>O204*H204</f>
        <v>0</v>
      </c>
      <c r="Q204" s="141">
        <v>1.06277</v>
      </c>
      <c r="R204" s="141">
        <f>Q204*H204</f>
        <v>0.30714052999999997</v>
      </c>
      <c r="S204" s="141">
        <v>0</v>
      </c>
      <c r="T204" s="142">
        <f>S204*H204</f>
        <v>0</v>
      </c>
      <c r="AR204" s="143" t="s">
        <v>161</v>
      </c>
      <c r="AT204" s="143" t="s">
        <v>156</v>
      </c>
      <c r="AU204" s="143" t="s">
        <v>84</v>
      </c>
      <c r="AY204" s="15" t="s">
        <v>154</v>
      </c>
      <c r="BE204" s="144">
        <f>IF(N204="základní",J204,0)</f>
        <v>0</v>
      </c>
      <c r="BF204" s="144">
        <f>IF(N204="snížená",J204,0)</f>
        <v>0</v>
      </c>
      <c r="BG204" s="144">
        <f>IF(N204="zákl. přenesená",J204,0)</f>
        <v>0</v>
      </c>
      <c r="BH204" s="144">
        <f>IF(N204="sníž. přenesená",J204,0)</f>
        <v>0</v>
      </c>
      <c r="BI204" s="144">
        <f>IF(N204="nulová",J204,0)</f>
        <v>0</v>
      </c>
      <c r="BJ204" s="15" t="s">
        <v>82</v>
      </c>
      <c r="BK204" s="144">
        <f>ROUND(I204*H204,2)</f>
        <v>0</v>
      </c>
      <c r="BL204" s="15" t="s">
        <v>161</v>
      </c>
      <c r="BM204" s="143" t="s">
        <v>264</v>
      </c>
    </row>
    <row r="205" spans="2:65" s="12" customFormat="1" x14ac:dyDescent="0.2">
      <c r="B205" s="145"/>
      <c r="D205" s="146" t="s">
        <v>163</v>
      </c>
      <c r="E205" s="147" t="s">
        <v>1</v>
      </c>
      <c r="F205" s="148" t="s">
        <v>265</v>
      </c>
      <c r="H205" s="149">
        <v>0.28899999999999998</v>
      </c>
      <c r="I205" s="150"/>
      <c r="L205" s="145"/>
      <c r="M205" s="151"/>
      <c r="T205" s="152"/>
      <c r="AT205" s="147" t="s">
        <v>163</v>
      </c>
      <c r="AU205" s="147" t="s">
        <v>84</v>
      </c>
      <c r="AV205" s="12" t="s">
        <v>84</v>
      </c>
      <c r="AW205" s="12" t="s">
        <v>34</v>
      </c>
      <c r="AX205" s="12" t="s">
        <v>82</v>
      </c>
      <c r="AY205" s="147" t="s">
        <v>154</v>
      </c>
    </row>
    <row r="206" spans="2:65" s="1" customFormat="1" ht="16.5" customHeight="1" x14ac:dyDescent="0.2">
      <c r="B206" s="131"/>
      <c r="C206" s="132" t="s">
        <v>266</v>
      </c>
      <c r="D206" s="132" t="s">
        <v>156</v>
      </c>
      <c r="E206" s="133" t="s">
        <v>262</v>
      </c>
      <c r="F206" s="134" t="s">
        <v>263</v>
      </c>
      <c r="G206" s="135" t="s">
        <v>242</v>
      </c>
      <c r="H206" s="136">
        <v>0.127</v>
      </c>
      <c r="I206" s="137"/>
      <c r="J206" s="138">
        <f>ROUND(I206*H206,2)</f>
        <v>0</v>
      </c>
      <c r="K206" s="134" t="s">
        <v>160</v>
      </c>
      <c r="L206" s="30"/>
      <c r="M206" s="139" t="s">
        <v>1</v>
      </c>
      <c r="N206" s="140" t="s">
        <v>42</v>
      </c>
      <c r="P206" s="141">
        <f>O206*H206</f>
        <v>0</v>
      </c>
      <c r="Q206" s="141">
        <v>1.06277</v>
      </c>
      <c r="R206" s="141">
        <f>Q206*H206</f>
        <v>0.13497179000000001</v>
      </c>
      <c r="S206" s="141">
        <v>0</v>
      </c>
      <c r="T206" s="142">
        <f>S206*H206</f>
        <v>0</v>
      </c>
      <c r="AR206" s="143" t="s">
        <v>161</v>
      </c>
      <c r="AT206" s="143" t="s">
        <v>156</v>
      </c>
      <c r="AU206" s="143" t="s">
        <v>84</v>
      </c>
      <c r="AY206" s="15" t="s">
        <v>154</v>
      </c>
      <c r="BE206" s="144">
        <f>IF(N206="základní",J206,0)</f>
        <v>0</v>
      </c>
      <c r="BF206" s="144">
        <f>IF(N206="snížená",J206,0)</f>
        <v>0</v>
      </c>
      <c r="BG206" s="144">
        <f>IF(N206="zákl. přenesená",J206,0)</f>
        <v>0</v>
      </c>
      <c r="BH206" s="144">
        <f>IF(N206="sníž. přenesená",J206,0)</f>
        <v>0</v>
      </c>
      <c r="BI206" s="144">
        <f>IF(N206="nulová",J206,0)</f>
        <v>0</v>
      </c>
      <c r="BJ206" s="15" t="s">
        <v>82</v>
      </c>
      <c r="BK206" s="144">
        <f>ROUND(I206*H206,2)</f>
        <v>0</v>
      </c>
      <c r="BL206" s="15" t="s">
        <v>161</v>
      </c>
      <c r="BM206" s="143" t="s">
        <v>267</v>
      </c>
    </row>
    <row r="207" spans="2:65" s="12" customFormat="1" ht="22.5" x14ac:dyDescent="0.2">
      <c r="B207" s="145"/>
      <c r="D207" s="146" t="s">
        <v>163</v>
      </c>
      <c r="E207" s="147" t="s">
        <v>1</v>
      </c>
      <c r="F207" s="148" t="s">
        <v>268</v>
      </c>
      <c r="H207" s="149">
        <v>0.127</v>
      </c>
      <c r="I207" s="150"/>
      <c r="L207" s="145"/>
      <c r="M207" s="151"/>
      <c r="T207" s="152"/>
      <c r="AT207" s="147" t="s">
        <v>163</v>
      </c>
      <c r="AU207" s="147" t="s">
        <v>84</v>
      </c>
      <c r="AV207" s="12" t="s">
        <v>84</v>
      </c>
      <c r="AW207" s="12" t="s">
        <v>34</v>
      </c>
      <c r="AX207" s="12" t="s">
        <v>82</v>
      </c>
      <c r="AY207" s="147" t="s">
        <v>154</v>
      </c>
    </row>
    <row r="208" spans="2:65" s="1" customFormat="1" ht="24.2" customHeight="1" x14ac:dyDescent="0.2">
      <c r="B208" s="131"/>
      <c r="C208" s="132" t="s">
        <v>269</v>
      </c>
      <c r="D208" s="132" t="s">
        <v>156</v>
      </c>
      <c r="E208" s="133" t="s">
        <v>270</v>
      </c>
      <c r="F208" s="134" t="s">
        <v>271</v>
      </c>
      <c r="G208" s="135" t="s">
        <v>189</v>
      </c>
      <c r="H208" s="136">
        <v>8.8330000000000002</v>
      </c>
      <c r="I208" s="137"/>
      <c r="J208" s="138">
        <f>ROUND(I208*H208,2)</f>
        <v>0</v>
      </c>
      <c r="K208" s="134" t="s">
        <v>160</v>
      </c>
      <c r="L208" s="30"/>
      <c r="M208" s="139" t="s">
        <v>1</v>
      </c>
      <c r="N208" s="140" t="s">
        <v>42</v>
      </c>
      <c r="P208" s="141">
        <f>O208*H208</f>
        <v>0</v>
      </c>
      <c r="Q208" s="141">
        <v>2.5018699999999998</v>
      </c>
      <c r="R208" s="141">
        <f>Q208*H208</f>
        <v>22.099017709999998</v>
      </c>
      <c r="S208" s="141">
        <v>0</v>
      </c>
      <c r="T208" s="142">
        <f>S208*H208</f>
        <v>0</v>
      </c>
      <c r="AR208" s="143" t="s">
        <v>161</v>
      </c>
      <c r="AT208" s="143" t="s">
        <v>156</v>
      </c>
      <c r="AU208" s="143" t="s">
        <v>84</v>
      </c>
      <c r="AY208" s="15" t="s">
        <v>154</v>
      </c>
      <c r="BE208" s="144">
        <f>IF(N208="základní",J208,0)</f>
        <v>0</v>
      </c>
      <c r="BF208" s="144">
        <f>IF(N208="snížená",J208,0)</f>
        <v>0</v>
      </c>
      <c r="BG208" s="144">
        <f>IF(N208="zákl. přenesená",J208,0)</f>
        <v>0</v>
      </c>
      <c r="BH208" s="144">
        <f>IF(N208="sníž. přenesená",J208,0)</f>
        <v>0</v>
      </c>
      <c r="BI208" s="144">
        <f>IF(N208="nulová",J208,0)</f>
        <v>0</v>
      </c>
      <c r="BJ208" s="15" t="s">
        <v>82</v>
      </c>
      <c r="BK208" s="144">
        <f>ROUND(I208*H208,2)</f>
        <v>0</v>
      </c>
      <c r="BL208" s="15" t="s">
        <v>161</v>
      </c>
      <c r="BM208" s="143" t="s">
        <v>272</v>
      </c>
    </row>
    <row r="209" spans="2:65" s="12" customFormat="1" x14ac:dyDescent="0.2">
      <c r="B209" s="145"/>
      <c r="D209" s="146" t="s">
        <v>163</v>
      </c>
      <c r="E209" s="147" t="s">
        <v>1</v>
      </c>
      <c r="F209" s="148" t="s">
        <v>273</v>
      </c>
      <c r="H209" s="149">
        <v>7.8310000000000004</v>
      </c>
      <c r="I209" s="150"/>
      <c r="L209" s="145"/>
      <c r="M209" s="151"/>
      <c r="T209" s="152"/>
      <c r="AT209" s="147" t="s">
        <v>163</v>
      </c>
      <c r="AU209" s="147" t="s">
        <v>84</v>
      </c>
      <c r="AV209" s="12" t="s">
        <v>84</v>
      </c>
      <c r="AW209" s="12" t="s">
        <v>34</v>
      </c>
      <c r="AX209" s="12" t="s">
        <v>77</v>
      </c>
      <c r="AY209" s="147" t="s">
        <v>154</v>
      </c>
    </row>
    <row r="210" spans="2:65" s="12" customFormat="1" x14ac:dyDescent="0.2">
      <c r="B210" s="145"/>
      <c r="D210" s="146" t="s">
        <v>163</v>
      </c>
      <c r="E210" s="147" t="s">
        <v>1</v>
      </c>
      <c r="F210" s="148" t="s">
        <v>274</v>
      </c>
      <c r="H210" s="149">
        <v>1.002</v>
      </c>
      <c r="I210" s="150"/>
      <c r="L210" s="145"/>
      <c r="M210" s="151"/>
      <c r="T210" s="152"/>
      <c r="AT210" s="147" t="s">
        <v>163</v>
      </c>
      <c r="AU210" s="147" t="s">
        <v>84</v>
      </c>
      <c r="AV210" s="12" t="s">
        <v>84</v>
      </c>
      <c r="AW210" s="12" t="s">
        <v>34</v>
      </c>
      <c r="AX210" s="12" t="s">
        <v>77</v>
      </c>
      <c r="AY210" s="147" t="s">
        <v>154</v>
      </c>
    </row>
    <row r="211" spans="2:65" s="13" customFormat="1" x14ac:dyDescent="0.2">
      <c r="B211" s="153"/>
      <c r="D211" s="146" t="s">
        <v>163</v>
      </c>
      <c r="E211" s="154" t="s">
        <v>1</v>
      </c>
      <c r="F211" s="155" t="s">
        <v>224</v>
      </c>
      <c r="H211" s="156">
        <v>8.8330000000000002</v>
      </c>
      <c r="I211" s="157"/>
      <c r="L211" s="153"/>
      <c r="M211" s="158"/>
      <c r="T211" s="159"/>
      <c r="AT211" s="154" t="s">
        <v>163</v>
      </c>
      <c r="AU211" s="154" t="s">
        <v>84</v>
      </c>
      <c r="AV211" s="13" t="s">
        <v>161</v>
      </c>
      <c r="AW211" s="13" t="s">
        <v>34</v>
      </c>
      <c r="AX211" s="13" t="s">
        <v>82</v>
      </c>
      <c r="AY211" s="154" t="s">
        <v>154</v>
      </c>
    </row>
    <row r="212" spans="2:65" s="11" customFormat="1" ht="22.9" customHeight="1" x14ac:dyDescent="0.2">
      <c r="B212" s="119"/>
      <c r="D212" s="120" t="s">
        <v>76</v>
      </c>
      <c r="E212" s="129" t="s">
        <v>168</v>
      </c>
      <c r="F212" s="129" t="s">
        <v>275</v>
      </c>
      <c r="I212" s="122"/>
      <c r="J212" s="130">
        <f>BK212</f>
        <v>0</v>
      </c>
      <c r="L212" s="119"/>
      <c r="M212" s="124"/>
      <c r="P212" s="125">
        <f>SUM(P213:P238)</f>
        <v>0</v>
      </c>
      <c r="R212" s="125">
        <f>SUM(R213:R238)</f>
        <v>10.542388870000002</v>
      </c>
      <c r="T212" s="126">
        <f>SUM(T213:T238)</f>
        <v>0</v>
      </c>
      <c r="AR212" s="120" t="s">
        <v>82</v>
      </c>
      <c r="AT212" s="127" t="s">
        <v>76</v>
      </c>
      <c r="AU212" s="127" t="s">
        <v>82</v>
      </c>
      <c r="AY212" s="120" t="s">
        <v>154</v>
      </c>
      <c r="BK212" s="128">
        <f>SUM(BK213:BK238)</f>
        <v>0</v>
      </c>
    </row>
    <row r="213" spans="2:65" s="1" customFormat="1" ht="24.2" customHeight="1" x14ac:dyDescent="0.2">
      <c r="B213" s="131"/>
      <c r="C213" s="132" t="s">
        <v>276</v>
      </c>
      <c r="D213" s="132" t="s">
        <v>156</v>
      </c>
      <c r="E213" s="133" t="s">
        <v>277</v>
      </c>
      <c r="F213" s="134" t="s">
        <v>278</v>
      </c>
      <c r="G213" s="135" t="s">
        <v>209</v>
      </c>
      <c r="H213" s="136">
        <v>60</v>
      </c>
      <c r="I213" s="137"/>
      <c r="J213" s="138">
        <f>ROUND(I213*H213,2)</f>
        <v>0</v>
      </c>
      <c r="K213" s="134" t="s">
        <v>160</v>
      </c>
      <c r="L213" s="30"/>
      <c r="M213" s="139" t="s">
        <v>1</v>
      </c>
      <c r="N213" s="140" t="s">
        <v>42</v>
      </c>
      <c r="P213" s="141">
        <f>O213*H213</f>
        <v>0</v>
      </c>
      <c r="Q213" s="141">
        <v>1.2619999999999999E-2</v>
      </c>
      <c r="R213" s="141">
        <f>Q213*H213</f>
        <v>0.75719999999999998</v>
      </c>
      <c r="S213" s="141">
        <v>0</v>
      </c>
      <c r="T213" s="142">
        <f>S213*H213</f>
        <v>0</v>
      </c>
      <c r="AR213" s="143" t="s">
        <v>161</v>
      </c>
      <c r="AT213" s="143" t="s">
        <v>156</v>
      </c>
      <c r="AU213" s="143" t="s">
        <v>84</v>
      </c>
      <c r="AY213" s="15" t="s">
        <v>154</v>
      </c>
      <c r="BE213" s="144">
        <f>IF(N213="základní",J213,0)</f>
        <v>0</v>
      </c>
      <c r="BF213" s="144">
        <f>IF(N213="snížená",J213,0)</f>
        <v>0</v>
      </c>
      <c r="BG213" s="144">
        <f>IF(N213="zákl. přenesená",J213,0)</f>
        <v>0</v>
      </c>
      <c r="BH213" s="144">
        <f>IF(N213="sníž. přenesená",J213,0)</f>
        <v>0</v>
      </c>
      <c r="BI213" s="144">
        <f>IF(N213="nulová",J213,0)</f>
        <v>0</v>
      </c>
      <c r="BJ213" s="15" t="s">
        <v>82</v>
      </c>
      <c r="BK213" s="144">
        <f>ROUND(I213*H213,2)</f>
        <v>0</v>
      </c>
      <c r="BL213" s="15" t="s">
        <v>161</v>
      </c>
      <c r="BM213" s="143" t="s">
        <v>279</v>
      </c>
    </row>
    <row r="214" spans="2:65" s="12" customFormat="1" x14ac:dyDescent="0.2">
      <c r="B214" s="145"/>
      <c r="D214" s="146" t="s">
        <v>163</v>
      </c>
      <c r="E214" s="147" t="s">
        <v>1</v>
      </c>
      <c r="F214" s="148" t="s">
        <v>280</v>
      </c>
      <c r="H214" s="149">
        <v>60</v>
      </c>
      <c r="I214" s="150"/>
      <c r="L214" s="145"/>
      <c r="M214" s="151"/>
      <c r="T214" s="152"/>
      <c r="AT214" s="147" t="s">
        <v>163</v>
      </c>
      <c r="AU214" s="147" t="s">
        <v>84</v>
      </c>
      <c r="AV214" s="12" t="s">
        <v>84</v>
      </c>
      <c r="AW214" s="12" t="s">
        <v>34</v>
      </c>
      <c r="AX214" s="12" t="s">
        <v>82</v>
      </c>
      <c r="AY214" s="147" t="s">
        <v>154</v>
      </c>
    </row>
    <row r="215" spans="2:65" s="1" customFormat="1" ht="24.2" customHeight="1" x14ac:dyDescent="0.2">
      <c r="B215" s="131"/>
      <c r="C215" s="132" t="s">
        <v>281</v>
      </c>
      <c r="D215" s="132" t="s">
        <v>156</v>
      </c>
      <c r="E215" s="133" t="s">
        <v>282</v>
      </c>
      <c r="F215" s="134" t="s">
        <v>283</v>
      </c>
      <c r="G215" s="135" t="s">
        <v>189</v>
      </c>
      <c r="H215" s="136">
        <v>1.04</v>
      </c>
      <c r="I215" s="137"/>
      <c r="J215" s="138">
        <f>ROUND(I215*H215,2)</f>
        <v>0</v>
      </c>
      <c r="K215" s="134" t="s">
        <v>160</v>
      </c>
      <c r="L215" s="30"/>
      <c r="M215" s="139" t="s">
        <v>1</v>
      </c>
      <c r="N215" s="140" t="s">
        <v>42</v>
      </c>
      <c r="P215" s="141">
        <f>O215*H215</f>
        <v>0</v>
      </c>
      <c r="Q215" s="141">
        <v>1.8774999999999999</v>
      </c>
      <c r="R215" s="141">
        <f>Q215*H215</f>
        <v>1.9526000000000001</v>
      </c>
      <c r="S215" s="141">
        <v>0</v>
      </c>
      <c r="T215" s="142">
        <f>S215*H215</f>
        <v>0</v>
      </c>
      <c r="AR215" s="143" t="s">
        <v>161</v>
      </c>
      <c r="AT215" s="143" t="s">
        <v>156</v>
      </c>
      <c r="AU215" s="143" t="s">
        <v>84</v>
      </c>
      <c r="AY215" s="15" t="s">
        <v>154</v>
      </c>
      <c r="BE215" s="144">
        <f>IF(N215="základní",J215,0)</f>
        <v>0</v>
      </c>
      <c r="BF215" s="144">
        <f>IF(N215="snížená",J215,0)</f>
        <v>0</v>
      </c>
      <c r="BG215" s="144">
        <f>IF(N215="zákl. přenesená",J215,0)</f>
        <v>0</v>
      </c>
      <c r="BH215" s="144">
        <f>IF(N215="sníž. přenesená",J215,0)</f>
        <v>0</v>
      </c>
      <c r="BI215" s="144">
        <f>IF(N215="nulová",J215,0)</f>
        <v>0</v>
      </c>
      <c r="BJ215" s="15" t="s">
        <v>82</v>
      </c>
      <c r="BK215" s="144">
        <f>ROUND(I215*H215,2)</f>
        <v>0</v>
      </c>
      <c r="BL215" s="15" t="s">
        <v>161</v>
      </c>
      <c r="BM215" s="143" t="s">
        <v>284</v>
      </c>
    </row>
    <row r="216" spans="2:65" s="12" customFormat="1" x14ac:dyDescent="0.2">
      <c r="B216" s="145"/>
      <c r="D216" s="146" t="s">
        <v>163</v>
      </c>
      <c r="E216" s="147" t="s">
        <v>1</v>
      </c>
      <c r="F216" s="148" t="s">
        <v>285</v>
      </c>
      <c r="H216" s="149">
        <v>1.04</v>
      </c>
      <c r="I216" s="150"/>
      <c r="L216" s="145"/>
      <c r="M216" s="151"/>
      <c r="T216" s="152"/>
      <c r="AT216" s="147" t="s">
        <v>163</v>
      </c>
      <c r="AU216" s="147" t="s">
        <v>84</v>
      </c>
      <c r="AV216" s="12" t="s">
        <v>84</v>
      </c>
      <c r="AW216" s="12" t="s">
        <v>34</v>
      </c>
      <c r="AX216" s="12" t="s">
        <v>82</v>
      </c>
      <c r="AY216" s="147" t="s">
        <v>154</v>
      </c>
    </row>
    <row r="217" spans="2:65" s="1" customFormat="1" ht="24.2" customHeight="1" x14ac:dyDescent="0.2">
      <c r="B217" s="131"/>
      <c r="C217" s="132" t="s">
        <v>286</v>
      </c>
      <c r="D217" s="132" t="s">
        <v>156</v>
      </c>
      <c r="E217" s="133" t="s">
        <v>287</v>
      </c>
      <c r="F217" s="134" t="s">
        <v>288</v>
      </c>
      <c r="G217" s="135" t="s">
        <v>159</v>
      </c>
      <c r="H217" s="136">
        <v>5.9720000000000004</v>
      </c>
      <c r="I217" s="137"/>
      <c r="J217" s="138">
        <f>ROUND(I217*H217,2)</f>
        <v>0</v>
      </c>
      <c r="K217" s="134" t="s">
        <v>1</v>
      </c>
      <c r="L217" s="30"/>
      <c r="M217" s="139" t="s">
        <v>1</v>
      </c>
      <c r="N217" s="140" t="s">
        <v>42</v>
      </c>
      <c r="P217" s="141">
        <f>O217*H217</f>
        <v>0</v>
      </c>
      <c r="Q217" s="141">
        <v>0.33550999999999997</v>
      </c>
      <c r="R217" s="141">
        <f>Q217*H217</f>
        <v>2.0036657199999999</v>
      </c>
      <c r="S217" s="141">
        <v>0</v>
      </c>
      <c r="T217" s="142">
        <f>S217*H217</f>
        <v>0</v>
      </c>
      <c r="AR217" s="143" t="s">
        <v>161</v>
      </c>
      <c r="AT217" s="143" t="s">
        <v>156</v>
      </c>
      <c r="AU217" s="143" t="s">
        <v>84</v>
      </c>
      <c r="AY217" s="15" t="s">
        <v>154</v>
      </c>
      <c r="BE217" s="144">
        <f>IF(N217="základní",J217,0)</f>
        <v>0</v>
      </c>
      <c r="BF217" s="144">
        <f>IF(N217="snížená",J217,0)</f>
        <v>0</v>
      </c>
      <c r="BG217" s="144">
        <f>IF(N217="zákl. přenesená",J217,0)</f>
        <v>0</v>
      </c>
      <c r="BH217" s="144">
        <f>IF(N217="sníž. přenesená",J217,0)</f>
        <v>0</v>
      </c>
      <c r="BI217" s="144">
        <f>IF(N217="nulová",J217,0)</f>
        <v>0</v>
      </c>
      <c r="BJ217" s="15" t="s">
        <v>82</v>
      </c>
      <c r="BK217" s="144">
        <f>ROUND(I217*H217,2)</f>
        <v>0</v>
      </c>
      <c r="BL217" s="15" t="s">
        <v>161</v>
      </c>
      <c r="BM217" s="143" t="s">
        <v>289</v>
      </c>
    </row>
    <row r="218" spans="2:65" s="12" customFormat="1" x14ac:dyDescent="0.2">
      <c r="B218" s="145"/>
      <c r="D218" s="146" t="s">
        <v>163</v>
      </c>
      <c r="E218" s="147" t="s">
        <v>1</v>
      </c>
      <c r="F218" s="148" t="s">
        <v>290</v>
      </c>
      <c r="H218" s="149">
        <v>5.9720000000000004</v>
      </c>
      <c r="I218" s="150"/>
      <c r="L218" s="145"/>
      <c r="M218" s="151"/>
      <c r="T218" s="152"/>
      <c r="AT218" s="147" t="s">
        <v>163</v>
      </c>
      <c r="AU218" s="147" t="s">
        <v>84</v>
      </c>
      <c r="AV218" s="12" t="s">
        <v>84</v>
      </c>
      <c r="AW218" s="12" t="s">
        <v>34</v>
      </c>
      <c r="AX218" s="12" t="s">
        <v>82</v>
      </c>
      <c r="AY218" s="147" t="s">
        <v>154</v>
      </c>
    </row>
    <row r="219" spans="2:65" s="1" customFormat="1" ht="33" customHeight="1" x14ac:dyDescent="0.2">
      <c r="B219" s="131"/>
      <c r="C219" s="132" t="s">
        <v>291</v>
      </c>
      <c r="D219" s="132" t="s">
        <v>156</v>
      </c>
      <c r="E219" s="133" t="s">
        <v>292</v>
      </c>
      <c r="F219" s="134" t="s">
        <v>293</v>
      </c>
      <c r="G219" s="135" t="s">
        <v>242</v>
      </c>
      <c r="H219" s="136">
        <v>7.3999999999999996E-2</v>
      </c>
      <c r="I219" s="137"/>
      <c r="J219" s="138">
        <f>ROUND(I219*H219,2)</f>
        <v>0</v>
      </c>
      <c r="K219" s="134" t="s">
        <v>160</v>
      </c>
      <c r="L219" s="30"/>
      <c r="M219" s="139" t="s">
        <v>1</v>
      </c>
      <c r="N219" s="140" t="s">
        <v>42</v>
      </c>
      <c r="P219" s="141">
        <f>O219*H219</f>
        <v>0</v>
      </c>
      <c r="Q219" s="141">
        <v>1.9539999999999998E-2</v>
      </c>
      <c r="R219" s="141">
        <f>Q219*H219</f>
        <v>1.4459599999999998E-3</v>
      </c>
      <c r="S219" s="141">
        <v>0</v>
      </c>
      <c r="T219" s="142">
        <f>S219*H219</f>
        <v>0</v>
      </c>
      <c r="AR219" s="143" t="s">
        <v>161</v>
      </c>
      <c r="AT219" s="143" t="s">
        <v>156</v>
      </c>
      <c r="AU219" s="143" t="s">
        <v>84</v>
      </c>
      <c r="AY219" s="15" t="s">
        <v>154</v>
      </c>
      <c r="BE219" s="144">
        <f>IF(N219="základní",J219,0)</f>
        <v>0</v>
      </c>
      <c r="BF219" s="144">
        <f>IF(N219="snížená",J219,0)</f>
        <v>0</v>
      </c>
      <c r="BG219" s="144">
        <f>IF(N219="zákl. přenesená",J219,0)</f>
        <v>0</v>
      </c>
      <c r="BH219" s="144">
        <f>IF(N219="sníž. přenesená",J219,0)</f>
        <v>0</v>
      </c>
      <c r="BI219" s="144">
        <f>IF(N219="nulová",J219,0)</f>
        <v>0</v>
      </c>
      <c r="BJ219" s="15" t="s">
        <v>82</v>
      </c>
      <c r="BK219" s="144">
        <f>ROUND(I219*H219,2)</f>
        <v>0</v>
      </c>
      <c r="BL219" s="15" t="s">
        <v>161</v>
      </c>
      <c r="BM219" s="143" t="s">
        <v>294</v>
      </c>
    </row>
    <row r="220" spans="2:65" s="12" customFormat="1" x14ac:dyDescent="0.2">
      <c r="B220" s="145"/>
      <c r="D220" s="146" t="s">
        <v>163</v>
      </c>
      <c r="E220" s="147" t="s">
        <v>1</v>
      </c>
      <c r="F220" s="148" t="s">
        <v>295</v>
      </c>
      <c r="H220" s="149">
        <v>7.3999999999999996E-2</v>
      </c>
      <c r="I220" s="150"/>
      <c r="L220" s="145"/>
      <c r="M220" s="151"/>
      <c r="T220" s="152"/>
      <c r="AT220" s="147" t="s">
        <v>163</v>
      </c>
      <c r="AU220" s="147" t="s">
        <v>84</v>
      </c>
      <c r="AV220" s="12" t="s">
        <v>84</v>
      </c>
      <c r="AW220" s="12" t="s">
        <v>34</v>
      </c>
      <c r="AX220" s="12" t="s">
        <v>82</v>
      </c>
      <c r="AY220" s="147" t="s">
        <v>154</v>
      </c>
    </row>
    <row r="221" spans="2:65" s="1" customFormat="1" ht="24.2" customHeight="1" x14ac:dyDescent="0.2">
      <c r="B221" s="131"/>
      <c r="C221" s="160" t="s">
        <v>296</v>
      </c>
      <c r="D221" s="160" t="s">
        <v>297</v>
      </c>
      <c r="E221" s="161" t="s">
        <v>298</v>
      </c>
      <c r="F221" s="162" t="s">
        <v>299</v>
      </c>
      <c r="G221" s="163" t="s">
        <v>242</v>
      </c>
      <c r="H221" s="164">
        <v>0.08</v>
      </c>
      <c r="I221" s="165"/>
      <c r="J221" s="166">
        <f>ROUND(I221*H221,2)</f>
        <v>0</v>
      </c>
      <c r="K221" s="162" t="s">
        <v>160</v>
      </c>
      <c r="L221" s="167"/>
      <c r="M221" s="168" t="s">
        <v>1</v>
      </c>
      <c r="N221" s="169" t="s">
        <v>42</v>
      </c>
      <c r="P221" s="141">
        <f>O221*H221</f>
        <v>0</v>
      </c>
      <c r="Q221" s="141">
        <v>1</v>
      </c>
      <c r="R221" s="141">
        <f>Q221*H221</f>
        <v>0.08</v>
      </c>
      <c r="S221" s="141">
        <v>0</v>
      </c>
      <c r="T221" s="142">
        <f>S221*H221</f>
        <v>0</v>
      </c>
      <c r="AR221" s="143" t="s">
        <v>192</v>
      </c>
      <c r="AT221" s="143" t="s">
        <v>297</v>
      </c>
      <c r="AU221" s="143" t="s">
        <v>84</v>
      </c>
      <c r="AY221" s="15" t="s">
        <v>154</v>
      </c>
      <c r="BE221" s="144">
        <f>IF(N221="základní",J221,0)</f>
        <v>0</v>
      </c>
      <c r="BF221" s="144">
        <f>IF(N221="snížená",J221,0)</f>
        <v>0</v>
      </c>
      <c r="BG221" s="144">
        <f>IF(N221="zákl. přenesená",J221,0)</f>
        <v>0</v>
      </c>
      <c r="BH221" s="144">
        <f>IF(N221="sníž. přenesená",J221,0)</f>
        <v>0</v>
      </c>
      <c r="BI221" s="144">
        <f>IF(N221="nulová",J221,0)</f>
        <v>0</v>
      </c>
      <c r="BJ221" s="15" t="s">
        <v>82</v>
      </c>
      <c r="BK221" s="144">
        <f>ROUND(I221*H221,2)</f>
        <v>0</v>
      </c>
      <c r="BL221" s="15" t="s">
        <v>161</v>
      </c>
      <c r="BM221" s="143" t="s">
        <v>300</v>
      </c>
    </row>
    <row r="222" spans="2:65" s="12" customFormat="1" x14ac:dyDescent="0.2">
      <c r="B222" s="145"/>
      <c r="D222" s="146" t="s">
        <v>163</v>
      </c>
      <c r="F222" s="148" t="s">
        <v>301</v>
      </c>
      <c r="H222" s="149">
        <v>0.08</v>
      </c>
      <c r="I222" s="150"/>
      <c r="L222" s="145"/>
      <c r="M222" s="151"/>
      <c r="T222" s="152"/>
      <c r="AT222" s="147" t="s">
        <v>163</v>
      </c>
      <c r="AU222" s="147" t="s">
        <v>84</v>
      </c>
      <c r="AV222" s="12" t="s">
        <v>84</v>
      </c>
      <c r="AW222" s="12" t="s">
        <v>3</v>
      </c>
      <c r="AX222" s="12" t="s">
        <v>82</v>
      </c>
      <c r="AY222" s="147" t="s">
        <v>154</v>
      </c>
    </row>
    <row r="223" spans="2:65" s="1" customFormat="1" ht="24.2" customHeight="1" x14ac:dyDescent="0.2">
      <c r="B223" s="131"/>
      <c r="C223" s="160" t="s">
        <v>302</v>
      </c>
      <c r="D223" s="160" t="s">
        <v>297</v>
      </c>
      <c r="E223" s="161" t="s">
        <v>303</v>
      </c>
      <c r="F223" s="162" t="s">
        <v>304</v>
      </c>
      <c r="G223" s="163" t="s">
        <v>242</v>
      </c>
      <c r="H223" s="164">
        <v>7.1999999999999995E-2</v>
      </c>
      <c r="I223" s="165"/>
      <c r="J223" s="166">
        <f>ROUND(I223*H223,2)</f>
        <v>0</v>
      </c>
      <c r="K223" s="162" t="s">
        <v>160</v>
      </c>
      <c r="L223" s="167"/>
      <c r="M223" s="168" t="s">
        <v>1</v>
      </c>
      <c r="N223" s="169" t="s">
        <v>42</v>
      </c>
      <c r="P223" s="141">
        <f>O223*H223</f>
        <v>0</v>
      </c>
      <c r="Q223" s="141">
        <v>1</v>
      </c>
      <c r="R223" s="141">
        <f>Q223*H223</f>
        <v>7.1999999999999995E-2</v>
      </c>
      <c r="S223" s="141">
        <v>0</v>
      </c>
      <c r="T223" s="142">
        <f>S223*H223</f>
        <v>0</v>
      </c>
      <c r="AR223" s="143" t="s">
        <v>192</v>
      </c>
      <c r="AT223" s="143" t="s">
        <v>297</v>
      </c>
      <c r="AU223" s="143" t="s">
        <v>84</v>
      </c>
      <c r="AY223" s="15" t="s">
        <v>154</v>
      </c>
      <c r="BE223" s="144">
        <f>IF(N223="základní",J223,0)</f>
        <v>0</v>
      </c>
      <c r="BF223" s="144">
        <f>IF(N223="snížená",J223,0)</f>
        <v>0</v>
      </c>
      <c r="BG223" s="144">
        <f>IF(N223="zákl. přenesená",J223,0)</f>
        <v>0</v>
      </c>
      <c r="BH223" s="144">
        <f>IF(N223="sníž. přenesená",J223,0)</f>
        <v>0</v>
      </c>
      <c r="BI223" s="144">
        <f>IF(N223="nulová",J223,0)</f>
        <v>0</v>
      </c>
      <c r="BJ223" s="15" t="s">
        <v>82</v>
      </c>
      <c r="BK223" s="144">
        <f>ROUND(I223*H223,2)</f>
        <v>0</v>
      </c>
      <c r="BL223" s="15" t="s">
        <v>161</v>
      </c>
      <c r="BM223" s="143" t="s">
        <v>305</v>
      </c>
    </row>
    <row r="224" spans="2:65" s="12" customFormat="1" x14ac:dyDescent="0.2">
      <c r="B224" s="145"/>
      <c r="D224" s="146" t="s">
        <v>163</v>
      </c>
      <c r="F224" s="148" t="s">
        <v>306</v>
      </c>
      <c r="H224" s="149">
        <v>7.1999999999999995E-2</v>
      </c>
      <c r="I224" s="150"/>
      <c r="L224" s="145"/>
      <c r="M224" s="151"/>
      <c r="T224" s="152"/>
      <c r="AT224" s="147" t="s">
        <v>163</v>
      </c>
      <c r="AU224" s="147" t="s">
        <v>84</v>
      </c>
      <c r="AV224" s="12" t="s">
        <v>84</v>
      </c>
      <c r="AW224" s="12" t="s">
        <v>3</v>
      </c>
      <c r="AX224" s="12" t="s">
        <v>82</v>
      </c>
      <c r="AY224" s="147" t="s">
        <v>154</v>
      </c>
    </row>
    <row r="225" spans="2:65" s="1" customFormat="1" ht="37.9" customHeight="1" x14ac:dyDescent="0.2">
      <c r="B225" s="131"/>
      <c r="C225" s="132" t="s">
        <v>307</v>
      </c>
      <c r="D225" s="132" t="s">
        <v>156</v>
      </c>
      <c r="E225" s="133" t="s">
        <v>308</v>
      </c>
      <c r="F225" s="134" t="s">
        <v>309</v>
      </c>
      <c r="G225" s="135" t="s">
        <v>242</v>
      </c>
      <c r="H225" s="136">
        <v>6.7000000000000004E-2</v>
      </c>
      <c r="I225" s="137"/>
      <c r="J225" s="138">
        <f>ROUND(I225*H225,2)</f>
        <v>0</v>
      </c>
      <c r="K225" s="134" t="s">
        <v>160</v>
      </c>
      <c r="L225" s="30"/>
      <c r="M225" s="139" t="s">
        <v>1</v>
      </c>
      <c r="N225" s="140" t="s">
        <v>42</v>
      </c>
      <c r="P225" s="141">
        <f>O225*H225</f>
        <v>0</v>
      </c>
      <c r="Q225" s="141">
        <v>1.7090000000000001E-2</v>
      </c>
      <c r="R225" s="141">
        <f>Q225*H225</f>
        <v>1.1450300000000002E-3</v>
      </c>
      <c r="S225" s="141">
        <v>0</v>
      </c>
      <c r="T225" s="142">
        <f>S225*H225</f>
        <v>0</v>
      </c>
      <c r="AR225" s="143" t="s">
        <v>161</v>
      </c>
      <c r="AT225" s="143" t="s">
        <v>156</v>
      </c>
      <c r="AU225" s="143" t="s">
        <v>84</v>
      </c>
      <c r="AY225" s="15" t="s">
        <v>154</v>
      </c>
      <c r="BE225" s="144">
        <f>IF(N225="základní",J225,0)</f>
        <v>0</v>
      </c>
      <c r="BF225" s="144">
        <f>IF(N225="snížená",J225,0)</f>
        <v>0</v>
      </c>
      <c r="BG225" s="144">
        <f>IF(N225="zákl. přenesená",J225,0)</f>
        <v>0</v>
      </c>
      <c r="BH225" s="144">
        <f>IF(N225="sníž. přenesená",J225,0)</f>
        <v>0</v>
      </c>
      <c r="BI225" s="144">
        <f>IF(N225="nulová",J225,0)</f>
        <v>0</v>
      </c>
      <c r="BJ225" s="15" t="s">
        <v>82</v>
      </c>
      <c r="BK225" s="144">
        <f>ROUND(I225*H225,2)</f>
        <v>0</v>
      </c>
      <c r="BL225" s="15" t="s">
        <v>161</v>
      </c>
      <c r="BM225" s="143" t="s">
        <v>310</v>
      </c>
    </row>
    <row r="226" spans="2:65" s="12" customFormat="1" x14ac:dyDescent="0.2">
      <c r="B226" s="145"/>
      <c r="D226" s="146" t="s">
        <v>163</v>
      </c>
      <c r="E226" s="147" t="s">
        <v>1</v>
      </c>
      <c r="F226" s="148" t="s">
        <v>311</v>
      </c>
      <c r="H226" s="149">
        <v>6.7000000000000004E-2</v>
      </c>
      <c r="I226" s="150"/>
      <c r="L226" s="145"/>
      <c r="M226" s="151"/>
      <c r="T226" s="152"/>
      <c r="AT226" s="147" t="s">
        <v>163</v>
      </c>
      <c r="AU226" s="147" t="s">
        <v>84</v>
      </c>
      <c r="AV226" s="12" t="s">
        <v>84</v>
      </c>
      <c r="AW226" s="12" t="s">
        <v>34</v>
      </c>
      <c r="AX226" s="12" t="s">
        <v>82</v>
      </c>
      <c r="AY226" s="147" t="s">
        <v>154</v>
      </c>
    </row>
    <row r="227" spans="2:65" s="1" customFormat="1" ht="24.2" customHeight="1" x14ac:dyDescent="0.2">
      <c r="B227" s="131"/>
      <c r="C227" s="132" t="s">
        <v>312</v>
      </c>
      <c r="D227" s="132" t="s">
        <v>156</v>
      </c>
      <c r="E227" s="133" t="s">
        <v>313</v>
      </c>
      <c r="F227" s="134" t="s">
        <v>314</v>
      </c>
      <c r="G227" s="135" t="s">
        <v>242</v>
      </c>
      <c r="H227" s="136">
        <v>0.45100000000000001</v>
      </c>
      <c r="I227" s="137"/>
      <c r="J227" s="138">
        <f>ROUND(I227*H227,2)</f>
        <v>0</v>
      </c>
      <c r="K227" s="134" t="s">
        <v>160</v>
      </c>
      <c r="L227" s="30"/>
      <c r="M227" s="139" t="s">
        <v>1</v>
      </c>
      <c r="N227" s="140" t="s">
        <v>42</v>
      </c>
      <c r="P227" s="141">
        <f>O227*H227</f>
        <v>0</v>
      </c>
      <c r="Q227" s="141">
        <v>1.0900000000000001</v>
      </c>
      <c r="R227" s="141">
        <f>Q227*H227</f>
        <v>0.49159000000000003</v>
      </c>
      <c r="S227" s="141">
        <v>0</v>
      </c>
      <c r="T227" s="142">
        <f>S227*H227</f>
        <v>0</v>
      </c>
      <c r="AR227" s="143" t="s">
        <v>161</v>
      </c>
      <c r="AT227" s="143" t="s">
        <v>156</v>
      </c>
      <c r="AU227" s="143" t="s">
        <v>84</v>
      </c>
      <c r="AY227" s="15" t="s">
        <v>154</v>
      </c>
      <c r="BE227" s="144">
        <f>IF(N227="základní",J227,0)</f>
        <v>0</v>
      </c>
      <c r="BF227" s="144">
        <f>IF(N227="snížená",J227,0)</f>
        <v>0</v>
      </c>
      <c r="BG227" s="144">
        <f>IF(N227="zákl. přenesená",J227,0)</f>
        <v>0</v>
      </c>
      <c r="BH227" s="144">
        <f>IF(N227="sníž. přenesená",J227,0)</f>
        <v>0</v>
      </c>
      <c r="BI227" s="144">
        <f>IF(N227="nulová",J227,0)</f>
        <v>0</v>
      </c>
      <c r="BJ227" s="15" t="s">
        <v>82</v>
      </c>
      <c r="BK227" s="144">
        <f>ROUND(I227*H227,2)</f>
        <v>0</v>
      </c>
      <c r="BL227" s="15" t="s">
        <v>161</v>
      </c>
      <c r="BM227" s="143" t="s">
        <v>315</v>
      </c>
    </row>
    <row r="228" spans="2:65" s="12" customFormat="1" x14ac:dyDescent="0.2">
      <c r="B228" s="145"/>
      <c r="D228" s="146" t="s">
        <v>163</v>
      </c>
      <c r="E228" s="147" t="s">
        <v>1</v>
      </c>
      <c r="F228" s="148" t="s">
        <v>316</v>
      </c>
      <c r="H228" s="149">
        <v>0.127</v>
      </c>
      <c r="I228" s="150"/>
      <c r="L228" s="145"/>
      <c r="M228" s="151"/>
      <c r="T228" s="152"/>
      <c r="AT228" s="147" t="s">
        <v>163</v>
      </c>
      <c r="AU228" s="147" t="s">
        <v>84</v>
      </c>
      <c r="AV228" s="12" t="s">
        <v>84</v>
      </c>
      <c r="AW228" s="12" t="s">
        <v>34</v>
      </c>
      <c r="AX228" s="12" t="s">
        <v>77</v>
      </c>
      <c r="AY228" s="147" t="s">
        <v>154</v>
      </c>
    </row>
    <row r="229" spans="2:65" s="12" customFormat="1" x14ac:dyDescent="0.2">
      <c r="B229" s="145"/>
      <c r="D229" s="146" t="s">
        <v>163</v>
      </c>
      <c r="E229" s="147" t="s">
        <v>1</v>
      </c>
      <c r="F229" s="148" t="s">
        <v>317</v>
      </c>
      <c r="H229" s="149">
        <v>0.32400000000000001</v>
      </c>
      <c r="I229" s="150"/>
      <c r="L229" s="145"/>
      <c r="M229" s="151"/>
      <c r="T229" s="152"/>
      <c r="AT229" s="147" t="s">
        <v>163</v>
      </c>
      <c r="AU229" s="147" t="s">
        <v>84</v>
      </c>
      <c r="AV229" s="12" t="s">
        <v>84</v>
      </c>
      <c r="AW229" s="12" t="s">
        <v>34</v>
      </c>
      <c r="AX229" s="12" t="s">
        <v>77</v>
      </c>
      <c r="AY229" s="147" t="s">
        <v>154</v>
      </c>
    </row>
    <row r="230" spans="2:65" s="13" customFormat="1" x14ac:dyDescent="0.2">
      <c r="B230" s="153"/>
      <c r="D230" s="146" t="s">
        <v>163</v>
      </c>
      <c r="E230" s="154" t="s">
        <v>1</v>
      </c>
      <c r="F230" s="155" t="s">
        <v>224</v>
      </c>
      <c r="H230" s="156">
        <v>0.45100000000000001</v>
      </c>
      <c r="I230" s="157"/>
      <c r="L230" s="153"/>
      <c r="M230" s="158"/>
      <c r="T230" s="159"/>
      <c r="AT230" s="154" t="s">
        <v>163</v>
      </c>
      <c r="AU230" s="154" t="s">
        <v>84</v>
      </c>
      <c r="AV230" s="13" t="s">
        <v>161</v>
      </c>
      <c r="AW230" s="13" t="s">
        <v>34</v>
      </c>
      <c r="AX230" s="13" t="s">
        <v>82</v>
      </c>
      <c r="AY230" s="154" t="s">
        <v>154</v>
      </c>
    </row>
    <row r="231" spans="2:65" s="1" customFormat="1" ht="24.2" customHeight="1" x14ac:dyDescent="0.2">
      <c r="B231" s="131"/>
      <c r="C231" s="132" t="s">
        <v>318</v>
      </c>
      <c r="D231" s="132" t="s">
        <v>156</v>
      </c>
      <c r="E231" s="133" t="s">
        <v>319</v>
      </c>
      <c r="F231" s="134" t="s">
        <v>320</v>
      </c>
      <c r="G231" s="135" t="s">
        <v>242</v>
      </c>
      <c r="H231" s="136">
        <v>1.1879999999999999</v>
      </c>
      <c r="I231" s="137"/>
      <c r="J231" s="138">
        <f>ROUND(I231*H231,2)</f>
        <v>0</v>
      </c>
      <c r="K231" s="134" t="s">
        <v>160</v>
      </c>
      <c r="L231" s="30"/>
      <c r="M231" s="139" t="s">
        <v>1</v>
      </c>
      <c r="N231" s="140" t="s">
        <v>42</v>
      </c>
      <c r="P231" s="141">
        <f>O231*H231</f>
        <v>0</v>
      </c>
      <c r="Q231" s="141">
        <v>1.0900000000000001</v>
      </c>
      <c r="R231" s="141">
        <f>Q231*H231</f>
        <v>1.2949200000000001</v>
      </c>
      <c r="S231" s="141">
        <v>0</v>
      </c>
      <c r="T231" s="142">
        <f>S231*H231</f>
        <v>0</v>
      </c>
      <c r="AR231" s="143" t="s">
        <v>161</v>
      </c>
      <c r="AT231" s="143" t="s">
        <v>156</v>
      </c>
      <c r="AU231" s="143" t="s">
        <v>84</v>
      </c>
      <c r="AY231" s="15" t="s">
        <v>154</v>
      </c>
      <c r="BE231" s="144">
        <f>IF(N231="základní",J231,0)</f>
        <v>0</v>
      </c>
      <c r="BF231" s="144">
        <f>IF(N231="snížená",J231,0)</f>
        <v>0</v>
      </c>
      <c r="BG231" s="144">
        <f>IF(N231="zákl. přenesená",J231,0)</f>
        <v>0</v>
      </c>
      <c r="BH231" s="144">
        <f>IF(N231="sníž. přenesená",J231,0)</f>
        <v>0</v>
      </c>
      <c r="BI231" s="144">
        <f>IF(N231="nulová",J231,0)</f>
        <v>0</v>
      </c>
      <c r="BJ231" s="15" t="s">
        <v>82</v>
      </c>
      <c r="BK231" s="144">
        <f>ROUND(I231*H231,2)</f>
        <v>0</v>
      </c>
      <c r="BL231" s="15" t="s">
        <v>161</v>
      </c>
      <c r="BM231" s="143" t="s">
        <v>321</v>
      </c>
    </row>
    <row r="232" spans="2:65" s="12" customFormat="1" x14ac:dyDescent="0.2">
      <c r="B232" s="145"/>
      <c r="D232" s="146" t="s">
        <v>163</v>
      </c>
      <c r="E232" s="147" t="s">
        <v>1</v>
      </c>
      <c r="F232" s="148" t="s">
        <v>322</v>
      </c>
      <c r="H232" s="149">
        <v>1.1879999999999999</v>
      </c>
      <c r="I232" s="150"/>
      <c r="L232" s="145"/>
      <c r="M232" s="151"/>
      <c r="T232" s="152"/>
      <c r="AT232" s="147" t="s">
        <v>163</v>
      </c>
      <c r="AU232" s="147" t="s">
        <v>84</v>
      </c>
      <c r="AV232" s="12" t="s">
        <v>84</v>
      </c>
      <c r="AW232" s="12" t="s">
        <v>34</v>
      </c>
      <c r="AX232" s="12" t="s">
        <v>82</v>
      </c>
      <c r="AY232" s="147" t="s">
        <v>154</v>
      </c>
    </row>
    <row r="233" spans="2:65" s="1" customFormat="1" ht="24.2" customHeight="1" x14ac:dyDescent="0.2">
      <c r="B233" s="131"/>
      <c r="C233" s="132" t="s">
        <v>323</v>
      </c>
      <c r="D233" s="132" t="s">
        <v>156</v>
      </c>
      <c r="E233" s="133" t="s">
        <v>324</v>
      </c>
      <c r="F233" s="134" t="s">
        <v>325</v>
      </c>
      <c r="G233" s="135" t="s">
        <v>159</v>
      </c>
      <c r="H233" s="136">
        <v>37.148000000000003</v>
      </c>
      <c r="I233" s="137"/>
      <c r="J233" s="138">
        <f>ROUND(I233*H233,2)</f>
        <v>0</v>
      </c>
      <c r="K233" s="134" t="s">
        <v>1</v>
      </c>
      <c r="L233" s="30"/>
      <c r="M233" s="139" t="s">
        <v>1</v>
      </c>
      <c r="N233" s="140" t="s">
        <v>42</v>
      </c>
      <c r="P233" s="141">
        <f>O233*H233</f>
        <v>0</v>
      </c>
      <c r="Q233" s="141">
        <v>9.4500000000000001E-2</v>
      </c>
      <c r="R233" s="141">
        <f>Q233*H233</f>
        <v>3.5104860000000002</v>
      </c>
      <c r="S233" s="141">
        <v>0</v>
      </c>
      <c r="T233" s="142">
        <f>S233*H233</f>
        <v>0</v>
      </c>
      <c r="AR233" s="143" t="s">
        <v>161</v>
      </c>
      <c r="AT233" s="143" t="s">
        <v>156</v>
      </c>
      <c r="AU233" s="143" t="s">
        <v>84</v>
      </c>
      <c r="AY233" s="15" t="s">
        <v>154</v>
      </c>
      <c r="BE233" s="144">
        <f>IF(N233="základní",J233,0)</f>
        <v>0</v>
      </c>
      <c r="BF233" s="144">
        <f>IF(N233="snížená",J233,0)</f>
        <v>0</v>
      </c>
      <c r="BG233" s="144">
        <f>IF(N233="zákl. přenesená",J233,0)</f>
        <v>0</v>
      </c>
      <c r="BH233" s="144">
        <f>IF(N233="sníž. přenesená",J233,0)</f>
        <v>0</v>
      </c>
      <c r="BI233" s="144">
        <f>IF(N233="nulová",J233,0)</f>
        <v>0</v>
      </c>
      <c r="BJ233" s="15" t="s">
        <v>82</v>
      </c>
      <c r="BK233" s="144">
        <f>ROUND(I233*H233,2)</f>
        <v>0</v>
      </c>
      <c r="BL233" s="15" t="s">
        <v>161</v>
      </c>
      <c r="BM233" s="143" t="s">
        <v>326</v>
      </c>
    </row>
    <row r="234" spans="2:65" s="12" customFormat="1" x14ac:dyDescent="0.2">
      <c r="B234" s="145"/>
      <c r="D234" s="146" t="s">
        <v>163</v>
      </c>
      <c r="E234" s="147" t="s">
        <v>1</v>
      </c>
      <c r="F234" s="148" t="s">
        <v>327</v>
      </c>
      <c r="H234" s="149">
        <v>44.893999999999998</v>
      </c>
      <c r="I234" s="150"/>
      <c r="L234" s="145"/>
      <c r="M234" s="151"/>
      <c r="T234" s="152"/>
      <c r="AT234" s="147" t="s">
        <v>163</v>
      </c>
      <c r="AU234" s="147" t="s">
        <v>84</v>
      </c>
      <c r="AV234" s="12" t="s">
        <v>84</v>
      </c>
      <c r="AW234" s="12" t="s">
        <v>34</v>
      </c>
      <c r="AX234" s="12" t="s">
        <v>77</v>
      </c>
      <c r="AY234" s="147" t="s">
        <v>154</v>
      </c>
    </row>
    <row r="235" spans="2:65" s="12" customFormat="1" x14ac:dyDescent="0.2">
      <c r="B235" s="145"/>
      <c r="D235" s="146" t="s">
        <v>163</v>
      </c>
      <c r="E235" s="147" t="s">
        <v>1</v>
      </c>
      <c r="F235" s="148" t="s">
        <v>328</v>
      </c>
      <c r="H235" s="149">
        <v>-7.7460000000000004</v>
      </c>
      <c r="I235" s="150"/>
      <c r="L235" s="145"/>
      <c r="M235" s="151"/>
      <c r="T235" s="152"/>
      <c r="AT235" s="147" t="s">
        <v>163</v>
      </c>
      <c r="AU235" s="147" t="s">
        <v>84</v>
      </c>
      <c r="AV235" s="12" t="s">
        <v>84</v>
      </c>
      <c r="AW235" s="12" t="s">
        <v>34</v>
      </c>
      <c r="AX235" s="12" t="s">
        <v>77</v>
      </c>
      <c r="AY235" s="147" t="s">
        <v>154</v>
      </c>
    </row>
    <row r="236" spans="2:65" s="13" customFormat="1" x14ac:dyDescent="0.2">
      <c r="B236" s="153"/>
      <c r="D236" s="146" t="s">
        <v>163</v>
      </c>
      <c r="E236" s="154" t="s">
        <v>1</v>
      </c>
      <c r="F236" s="155" t="s">
        <v>224</v>
      </c>
      <c r="H236" s="156">
        <v>37.148000000000003</v>
      </c>
      <c r="I236" s="157"/>
      <c r="L236" s="153"/>
      <c r="M236" s="158"/>
      <c r="T236" s="159"/>
      <c r="AT236" s="154" t="s">
        <v>163</v>
      </c>
      <c r="AU236" s="154" t="s">
        <v>84</v>
      </c>
      <c r="AV236" s="13" t="s">
        <v>161</v>
      </c>
      <c r="AW236" s="13" t="s">
        <v>34</v>
      </c>
      <c r="AX236" s="13" t="s">
        <v>82</v>
      </c>
      <c r="AY236" s="154" t="s">
        <v>154</v>
      </c>
    </row>
    <row r="237" spans="2:65" s="1" customFormat="1" ht="24.2" customHeight="1" x14ac:dyDescent="0.2">
      <c r="B237" s="131"/>
      <c r="C237" s="132" t="s">
        <v>329</v>
      </c>
      <c r="D237" s="132" t="s">
        <v>156</v>
      </c>
      <c r="E237" s="133" t="s">
        <v>330</v>
      </c>
      <c r="F237" s="134" t="s">
        <v>331</v>
      </c>
      <c r="G237" s="135" t="s">
        <v>159</v>
      </c>
      <c r="H237" s="136">
        <v>3.3119999999999998</v>
      </c>
      <c r="I237" s="137"/>
      <c r="J237" s="138">
        <f>ROUND(I237*H237,2)</f>
        <v>0</v>
      </c>
      <c r="K237" s="134" t="s">
        <v>1</v>
      </c>
      <c r="L237" s="30"/>
      <c r="M237" s="139" t="s">
        <v>1</v>
      </c>
      <c r="N237" s="140" t="s">
        <v>42</v>
      </c>
      <c r="P237" s="141">
        <f>O237*H237</f>
        <v>0</v>
      </c>
      <c r="Q237" s="141">
        <v>0.11393</v>
      </c>
      <c r="R237" s="141">
        <f>Q237*H237</f>
        <v>0.37733615999999998</v>
      </c>
      <c r="S237" s="141">
        <v>0</v>
      </c>
      <c r="T237" s="142">
        <f>S237*H237</f>
        <v>0</v>
      </c>
      <c r="AR237" s="143" t="s">
        <v>161</v>
      </c>
      <c r="AT237" s="143" t="s">
        <v>156</v>
      </c>
      <c r="AU237" s="143" t="s">
        <v>84</v>
      </c>
      <c r="AY237" s="15" t="s">
        <v>154</v>
      </c>
      <c r="BE237" s="144">
        <f>IF(N237="základní",J237,0)</f>
        <v>0</v>
      </c>
      <c r="BF237" s="144">
        <f>IF(N237="snížená",J237,0)</f>
        <v>0</v>
      </c>
      <c r="BG237" s="144">
        <f>IF(N237="zákl. přenesená",J237,0)</f>
        <v>0</v>
      </c>
      <c r="BH237" s="144">
        <f>IF(N237="sníž. přenesená",J237,0)</f>
        <v>0</v>
      </c>
      <c r="BI237" s="144">
        <f>IF(N237="nulová",J237,0)</f>
        <v>0</v>
      </c>
      <c r="BJ237" s="15" t="s">
        <v>82</v>
      </c>
      <c r="BK237" s="144">
        <f>ROUND(I237*H237,2)</f>
        <v>0</v>
      </c>
      <c r="BL237" s="15" t="s">
        <v>161</v>
      </c>
      <c r="BM237" s="143" t="s">
        <v>332</v>
      </c>
    </row>
    <row r="238" spans="2:65" s="12" customFormat="1" x14ac:dyDescent="0.2">
      <c r="B238" s="145"/>
      <c r="D238" s="146" t="s">
        <v>163</v>
      </c>
      <c r="E238" s="147" t="s">
        <v>1</v>
      </c>
      <c r="F238" s="148" t="s">
        <v>333</v>
      </c>
      <c r="H238" s="149">
        <v>3.3119999999999998</v>
      </c>
      <c r="I238" s="150"/>
      <c r="L238" s="145"/>
      <c r="M238" s="151"/>
      <c r="T238" s="152"/>
      <c r="AT238" s="147" t="s">
        <v>163</v>
      </c>
      <c r="AU238" s="147" t="s">
        <v>84</v>
      </c>
      <c r="AV238" s="12" t="s">
        <v>84</v>
      </c>
      <c r="AW238" s="12" t="s">
        <v>34</v>
      </c>
      <c r="AX238" s="12" t="s">
        <v>82</v>
      </c>
      <c r="AY238" s="147" t="s">
        <v>154</v>
      </c>
    </row>
    <row r="239" spans="2:65" s="11" customFormat="1" ht="22.9" customHeight="1" x14ac:dyDescent="0.2">
      <c r="B239" s="119"/>
      <c r="D239" s="120" t="s">
        <v>76</v>
      </c>
      <c r="E239" s="129" t="s">
        <v>161</v>
      </c>
      <c r="F239" s="129" t="s">
        <v>334</v>
      </c>
      <c r="I239" s="122"/>
      <c r="J239" s="130">
        <f>BK239</f>
        <v>0</v>
      </c>
      <c r="L239" s="119"/>
      <c r="M239" s="124"/>
      <c r="P239" s="125">
        <f>SUM(P240:P250)</f>
        <v>0</v>
      </c>
      <c r="R239" s="125">
        <f>SUM(R240:R250)</f>
        <v>0.47650024999999996</v>
      </c>
      <c r="T239" s="126">
        <f>SUM(T240:T250)</f>
        <v>0</v>
      </c>
      <c r="AR239" s="120" t="s">
        <v>82</v>
      </c>
      <c r="AT239" s="127" t="s">
        <v>76</v>
      </c>
      <c r="AU239" s="127" t="s">
        <v>82</v>
      </c>
      <c r="AY239" s="120" t="s">
        <v>154</v>
      </c>
      <c r="BK239" s="128">
        <f>SUM(BK240:BK250)</f>
        <v>0</v>
      </c>
    </row>
    <row r="240" spans="2:65" s="1" customFormat="1" ht="16.5" customHeight="1" x14ac:dyDescent="0.2">
      <c r="B240" s="131"/>
      <c r="C240" s="132" t="s">
        <v>335</v>
      </c>
      <c r="D240" s="132" t="s">
        <v>156</v>
      </c>
      <c r="E240" s="133" t="s">
        <v>336</v>
      </c>
      <c r="F240" s="134" t="s">
        <v>337</v>
      </c>
      <c r="G240" s="135" t="s">
        <v>189</v>
      </c>
      <c r="H240" s="136">
        <v>0.113</v>
      </c>
      <c r="I240" s="137"/>
      <c r="J240" s="138">
        <f>ROUND(I240*H240,2)</f>
        <v>0</v>
      </c>
      <c r="K240" s="134" t="s">
        <v>160</v>
      </c>
      <c r="L240" s="30"/>
      <c r="M240" s="139" t="s">
        <v>1</v>
      </c>
      <c r="N240" s="140" t="s">
        <v>42</v>
      </c>
      <c r="P240" s="141">
        <f>O240*H240</f>
        <v>0</v>
      </c>
      <c r="Q240" s="141">
        <v>2.5020099999999998</v>
      </c>
      <c r="R240" s="141">
        <f>Q240*H240</f>
        <v>0.28272712999999999</v>
      </c>
      <c r="S240" s="141">
        <v>0</v>
      </c>
      <c r="T240" s="142">
        <f>S240*H240</f>
        <v>0</v>
      </c>
      <c r="AR240" s="143" t="s">
        <v>161</v>
      </c>
      <c r="AT240" s="143" t="s">
        <v>156</v>
      </c>
      <c r="AU240" s="143" t="s">
        <v>84</v>
      </c>
      <c r="AY240" s="15" t="s">
        <v>154</v>
      </c>
      <c r="BE240" s="144">
        <f>IF(N240="základní",J240,0)</f>
        <v>0</v>
      </c>
      <c r="BF240" s="144">
        <f>IF(N240="snížená",J240,0)</f>
        <v>0</v>
      </c>
      <c r="BG240" s="144">
        <f>IF(N240="zákl. přenesená",J240,0)</f>
        <v>0</v>
      </c>
      <c r="BH240" s="144">
        <f>IF(N240="sníž. přenesená",J240,0)</f>
        <v>0</v>
      </c>
      <c r="BI240" s="144">
        <f>IF(N240="nulová",J240,0)</f>
        <v>0</v>
      </c>
      <c r="BJ240" s="15" t="s">
        <v>82</v>
      </c>
      <c r="BK240" s="144">
        <f>ROUND(I240*H240,2)</f>
        <v>0</v>
      </c>
      <c r="BL240" s="15" t="s">
        <v>161</v>
      </c>
      <c r="BM240" s="143" t="s">
        <v>338</v>
      </c>
    </row>
    <row r="241" spans="2:65" s="12" customFormat="1" x14ac:dyDescent="0.2">
      <c r="B241" s="145"/>
      <c r="D241" s="146" t="s">
        <v>163</v>
      </c>
      <c r="E241" s="147" t="s">
        <v>1</v>
      </c>
      <c r="F241" s="148" t="s">
        <v>339</v>
      </c>
      <c r="H241" s="149">
        <v>0.113</v>
      </c>
      <c r="I241" s="150"/>
      <c r="L241" s="145"/>
      <c r="M241" s="151"/>
      <c r="T241" s="152"/>
      <c r="AT241" s="147" t="s">
        <v>163</v>
      </c>
      <c r="AU241" s="147" t="s">
        <v>84</v>
      </c>
      <c r="AV241" s="12" t="s">
        <v>84</v>
      </c>
      <c r="AW241" s="12" t="s">
        <v>34</v>
      </c>
      <c r="AX241" s="12" t="s">
        <v>82</v>
      </c>
      <c r="AY241" s="147" t="s">
        <v>154</v>
      </c>
    </row>
    <row r="242" spans="2:65" s="1" customFormat="1" ht="24.2" customHeight="1" x14ac:dyDescent="0.2">
      <c r="B242" s="131"/>
      <c r="C242" s="132" t="s">
        <v>340</v>
      </c>
      <c r="D242" s="132" t="s">
        <v>156</v>
      </c>
      <c r="E242" s="133" t="s">
        <v>341</v>
      </c>
      <c r="F242" s="134" t="s">
        <v>342</v>
      </c>
      <c r="G242" s="135" t="s">
        <v>159</v>
      </c>
      <c r="H242" s="136">
        <v>12</v>
      </c>
      <c r="I242" s="137"/>
      <c r="J242" s="138">
        <f>ROUND(I242*H242,2)</f>
        <v>0</v>
      </c>
      <c r="K242" s="134" t="s">
        <v>160</v>
      </c>
      <c r="L242" s="30"/>
      <c r="M242" s="139" t="s">
        <v>1</v>
      </c>
      <c r="N242" s="140" t="s">
        <v>42</v>
      </c>
      <c r="P242" s="141">
        <f>O242*H242</f>
        <v>0</v>
      </c>
      <c r="Q242" s="141">
        <v>5.3299999999999997E-3</v>
      </c>
      <c r="R242" s="141">
        <f>Q242*H242</f>
        <v>6.3959999999999989E-2</v>
      </c>
      <c r="S242" s="141">
        <v>0</v>
      </c>
      <c r="T242" s="142">
        <f>S242*H242</f>
        <v>0</v>
      </c>
      <c r="AR242" s="143" t="s">
        <v>161</v>
      </c>
      <c r="AT242" s="143" t="s">
        <v>156</v>
      </c>
      <c r="AU242" s="143" t="s">
        <v>84</v>
      </c>
      <c r="AY242" s="15" t="s">
        <v>154</v>
      </c>
      <c r="BE242" s="144">
        <f>IF(N242="základní",J242,0)</f>
        <v>0</v>
      </c>
      <c r="BF242" s="144">
        <f>IF(N242="snížená",J242,0)</f>
        <v>0</v>
      </c>
      <c r="BG242" s="144">
        <f>IF(N242="zákl. přenesená",J242,0)</f>
        <v>0</v>
      </c>
      <c r="BH242" s="144">
        <f>IF(N242="sníž. přenesená",J242,0)</f>
        <v>0</v>
      </c>
      <c r="BI242" s="144">
        <f>IF(N242="nulová",J242,0)</f>
        <v>0</v>
      </c>
      <c r="BJ242" s="15" t="s">
        <v>82</v>
      </c>
      <c r="BK242" s="144">
        <f>ROUND(I242*H242,2)</f>
        <v>0</v>
      </c>
      <c r="BL242" s="15" t="s">
        <v>161</v>
      </c>
      <c r="BM242" s="143" t="s">
        <v>343</v>
      </c>
    </row>
    <row r="243" spans="2:65" s="12" customFormat="1" x14ac:dyDescent="0.2">
      <c r="B243" s="145"/>
      <c r="D243" s="146" t="s">
        <v>163</v>
      </c>
      <c r="E243" s="147" t="s">
        <v>1</v>
      </c>
      <c r="F243" s="148" t="s">
        <v>344</v>
      </c>
      <c r="H243" s="149">
        <v>12</v>
      </c>
      <c r="I243" s="150"/>
      <c r="L243" s="145"/>
      <c r="M243" s="151"/>
      <c r="T243" s="152"/>
      <c r="AT243" s="147" t="s">
        <v>163</v>
      </c>
      <c r="AU243" s="147" t="s">
        <v>84</v>
      </c>
      <c r="AV243" s="12" t="s">
        <v>84</v>
      </c>
      <c r="AW243" s="12" t="s">
        <v>34</v>
      </c>
      <c r="AX243" s="12" t="s">
        <v>82</v>
      </c>
      <c r="AY243" s="147" t="s">
        <v>154</v>
      </c>
    </row>
    <row r="244" spans="2:65" s="1" customFormat="1" ht="24.2" customHeight="1" x14ac:dyDescent="0.2">
      <c r="B244" s="131"/>
      <c r="C244" s="132" t="s">
        <v>345</v>
      </c>
      <c r="D244" s="132" t="s">
        <v>156</v>
      </c>
      <c r="E244" s="133" t="s">
        <v>346</v>
      </c>
      <c r="F244" s="134" t="s">
        <v>347</v>
      </c>
      <c r="G244" s="135" t="s">
        <v>159</v>
      </c>
      <c r="H244" s="136">
        <v>12</v>
      </c>
      <c r="I244" s="137"/>
      <c r="J244" s="138">
        <f>ROUND(I244*H244,2)</f>
        <v>0</v>
      </c>
      <c r="K244" s="134" t="s">
        <v>160</v>
      </c>
      <c r="L244" s="30"/>
      <c r="M244" s="139" t="s">
        <v>1</v>
      </c>
      <c r="N244" s="140" t="s">
        <v>42</v>
      </c>
      <c r="P244" s="141">
        <f>O244*H244</f>
        <v>0</v>
      </c>
      <c r="Q244" s="141">
        <v>0</v>
      </c>
      <c r="R244" s="141">
        <f>Q244*H244</f>
        <v>0</v>
      </c>
      <c r="S244" s="141">
        <v>0</v>
      </c>
      <c r="T244" s="142">
        <f>S244*H244</f>
        <v>0</v>
      </c>
      <c r="AR244" s="143" t="s">
        <v>161</v>
      </c>
      <c r="AT244" s="143" t="s">
        <v>156</v>
      </c>
      <c r="AU244" s="143" t="s">
        <v>84</v>
      </c>
      <c r="AY244" s="15" t="s">
        <v>154</v>
      </c>
      <c r="BE244" s="144">
        <f>IF(N244="základní",J244,0)</f>
        <v>0</v>
      </c>
      <c r="BF244" s="144">
        <f>IF(N244="snížená",J244,0)</f>
        <v>0</v>
      </c>
      <c r="BG244" s="144">
        <f>IF(N244="zákl. přenesená",J244,0)</f>
        <v>0</v>
      </c>
      <c r="BH244" s="144">
        <f>IF(N244="sníž. přenesená",J244,0)</f>
        <v>0</v>
      </c>
      <c r="BI244" s="144">
        <f>IF(N244="nulová",J244,0)</f>
        <v>0</v>
      </c>
      <c r="BJ244" s="15" t="s">
        <v>82</v>
      </c>
      <c r="BK244" s="144">
        <f>ROUND(I244*H244,2)</f>
        <v>0</v>
      </c>
      <c r="BL244" s="15" t="s">
        <v>161</v>
      </c>
      <c r="BM244" s="143" t="s">
        <v>348</v>
      </c>
    </row>
    <row r="245" spans="2:65" s="1" customFormat="1" ht="24.2" customHeight="1" x14ac:dyDescent="0.2">
      <c r="B245" s="131"/>
      <c r="C245" s="132" t="s">
        <v>349</v>
      </c>
      <c r="D245" s="132" t="s">
        <v>156</v>
      </c>
      <c r="E245" s="133" t="s">
        <v>350</v>
      </c>
      <c r="F245" s="134" t="s">
        <v>351</v>
      </c>
      <c r="G245" s="135" t="s">
        <v>159</v>
      </c>
      <c r="H245" s="136">
        <v>12</v>
      </c>
      <c r="I245" s="137"/>
      <c r="J245" s="138">
        <f>ROUND(I245*H245,2)</f>
        <v>0</v>
      </c>
      <c r="K245" s="134" t="s">
        <v>160</v>
      </c>
      <c r="L245" s="30"/>
      <c r="M245" s="139" t="s">
        <v>1</v>
      </c>
      <c r="N245" s="140" t="s">
        <v>42</v>
      </c>
      <c r="P245" s="141">
        <f>O245*H245</f>
        <v>0</v>
      </c>
      <c r="Q245" s="141">
        <v>8.0999999999999996E-4</v>
      </c>
      <c r="R245" s="141">
        <f>Q245*H245</f>
        <v>9.7199999999999995E-3</v>
      </c>
      <c r="S245" s="141">
        <v>0</v>
      </c>
      <c r="T245" s="142">
        <f>S245*H245</f>
        <v>0</v>
      </c>
      <c r="AR245" s="143" t="s">
        <v>161</v>
      </c>
      <c r="AT245" s="143" t="s">
        <v>156</v>
      </c>
      <c r="AU245" s="143" t="s">
        <v>84</v>
      </c>
      <c r="AY245" s="15" t="s">
        <v>154</v>
      </c>
      <c r="BE245" s="144">
        <f>IF(N245="základní",J245,0)</f>
        <v>0</v>
      </c>
      <c r="BF245" s="144">
        <f>IF(N245="snížená",J245,0)</f>
        <v>0</v>
      </c>
      <c r="BG245" s="144">
        <f>IF(N245="zákl. přenesená",J245,0)</f>
        <v>0</v>
      </c>
      <c r="BH245" s="144">
        <f>IF(N245="sníž. přenesená",J245,0)</f>
        <v>0</v>
      </c>
      <c r="BI245" s="144">
        <f>IF(N245="nulová",J245,0)</f>
        <v>0</v>
      </c>
      <c r="BJ245" s="15" t="s">
        <v>82</v>
      </c>
      <c r="BK245" s="144">
        <f>ROUND(I245*H245,2)</f>
        <v>0</v>
      </c>
      <c r="BL245" s="15" t="s">
        <v>161</v>
      </c>
      <c r="BM245" s="143" t="s">
        <v>352</v>
      </c>
    </row>
    <row r="246" spans="2:65" s="1" customFormat="1" ht="24.2" customHeight="1" x14ac:dyDescent="0.2">
      <c r="B246" s="131"/>
      <c r="C246" s="132" t="s">
        <v>353</v>
      </c>
      <c r="D246" s="132" t="s">
        <v>156</v>
      </c>
      <c r="E246" s="133" t="s">
        <v>354</v>
      </c>
      <c r="F246" s="134" t="s">
        <v>355</v>
      </c>
      <c r="G246" s="135" t="s">
        <v>159</v>
      </c>
      <c r="H246" s="136">
        <v>12</v>
      </c>
      <c r="I246" s="137"/>
      <c r="J246" s="138">
        <f>ROUND(I246*H246,2)</f>
        <v>0</v>
      </c>
      <c r="K246" s="134" t="s">
        <v>160</v>
      </c>
      <c r="L246" s="30"/>
      <c r="M246" s="139" t="s">
        <v>1</v>
      </c>
      <c r="N246" s="140" t="s">
        <v>42</v>
      </c>
      <c r="P246" s="141">
        <f>O246*H246</f>
        <v>0</v>
      </c>
      <c r="Q246" s="141">
        <v>0</v>
      </c>
      <c r="R246" s="141">
        <f>Q246*H246</f>
        <v>0</v>
      </c>
      <c r="S246" s="141">
        <v>0</v>
      </c>
      <c r="T246" s="142">
        <f>S246*H246</f>
        <v>0</v>
      </c>
      <c r="AR246" s="143" t="s">
        <v>161</v>
      </c>
      <c r="AT246" s="143" t="s">
        <v>156</v>
      </c>
      <c r="AU246" s="143" t="s">
        <v>84</v>
      </c>
      <c r="AY246" s="15" t="s">
        <v>154</v>
      </c>
      <c r="BE246" s="144">
        <f>IF(N246="základní",J246,0)</f>
        <v>0</v>
      </c>
      <c r="BF246" s="144">
        <f>IF(N246="snížená",J246,0)</f>
        <v>0</v>
      </c>
      <c r="BG246" s="144">
        <f>IF(N246="zákl. přenesená",J246,0)</f>
        <v>0</v>
      </c>
      <c r="BH246" s="144">
        <f>IF(N246="sníž. přenesená",J246,0)</f>
        <v>0</v>
      </c>
      <c r="BI246" s="144">
        <f>IF(N246="nulová",J246,0)</f>
        <v>0</v>
      </c>
      <c r="BJ246" s="15" t="s">
        <v>82</v>
      </c>
      <c r="BK246" s="144">
        <f>ROUND(I246*H246,2)</f>
        <v>0</v>
      </c>
      <c r="BL246" s="15" t="s">
        <v>161</v>
      </c>
      <c r="BM246" s="143" t="s">
        <v>356</v>
      </c>
    </row>
    <row r="247" spans="2:65" s="1" customFormat="1" ht="16.5" customHeight="1" x14ac:dyDescent="0.2">
      <c r="B247" s="131"/>
      <c r="C247" s="132" t="s">
        <v>357</v>
      </c>
      <c r="D247" s="132" t="s">
        <v>156</v>
      </c>
      <c r="E247" s="133" t="s">
        <v>358</v>
      </c>
      <c r="F247" s="134" t="s">
        <v>359</v>
      </c>
      <c r="G247" s="135" t="s">
        <v>189</v>
      </c>
      <c r="H247" s="136">
        <v>4.8000000000000001E-2</v>
      </c>
      <c r="I247" s="137"/>
      <c r="J247" s="138">
        <f>ROUND(I247*H247,2)</f>
        <v>0</v>
      </c>
      <c r="K247" s="134" t="s">
        <v>160</v>
      </c>
      <c r="L247" s="30"/>
      <c r="M247" s="139" t="s">
        <v>1</v>
      </c>
      <c r="N247" s="140" t="s">
        <v>42</v>
      </c>
      <c r="P247" s="141">
        <f>O247*H247</f>
        <v>0</v>
      </c>
      <c r="Q247" s="141">
        <v>2.5019399999999998</v>
      </c>
      <c r="R247" s="141">
        <f>Q247*H247</f>
        <v>0.12009312</v>
      </c>
      <c r="S247" s="141">
        <v>0</v>
      </c>
      <c r="T247" s="142">
        <f>S247*H247</f>
        <v>0</v>
      </c>
      <c r="AR247" s="143" t="s">
        <v>161</v>
      </c>
      <c r="AT247" s="143" t="s">
        <v>156</v>
      </c>
      <c r="AU247" s="143" t="s">
        <v>84</v>
      </c>
      <c r="AY247" s="15" t="s">
        <v>154</v>
      </c>
      <c r="BE247" s="144">
        <f>IF(N247="základní",J247,0)</f>
        <v>0</v>
      </c>
      <c r="BF247" s="144">
        <f>IF(N247="snížená",J247,0)</f>
        <v>0</v>
      </c>
      <c r="BG247" s="144">
        <f>IF(N247="zákl. přenesená",J247,0)</f>
        <v>0</v>
      </c>
      <c r="BH247" s="144">
        <f>IF(N247="sníž. přenesená",J247,0)</f>
        <v>0</v>
      </c>
      <c r="BI247" s="144">
        <f>IF(N247="nulová",J247,0)</f>
        <v>0</v>
      </c>
      <c r="BJ247" s="15" t="s">
        <v>82</v>
      </c>
      <c r="BK247" s="144">
        <f>ROUND(I247*H247,2)</f>
        <v>0</v>
      </c>
      <c r="BL247" s="15" t="s">
        <v>161</v>
      </c>
      <c r="BM247" s="143" t="s">
        <v>360</v>
      </c>
    </row>
    <row r="248" spans="2:65" s="12" customFormat="1" x14ac:dyDescent="0.2">
      <c r="B248" s="145"/>
      <c r="D248" s="146" t="s">
        <v>163</v>
      </c>
      <c r="E248" s="147" t="s">
        <v>1</v>
      </c>
      <c r="F248" s="148" t="s">
        <v>361</v>
      </c>
      <c r="H248" s="149">
        <v>4.8000000000000001E-2</v>
      </c>
      <c r="I248" s="150"/>
      <c r="L248" s="145"/>
      <c r="M248" s="151"/>
      <c r="T248" s="152"/>
      <c r="AT248" s="147" t="s">
        <v>163</v>
      </c>
      <c r="AU248" s="147" t="s">
        <v>84</v>
      </c>
      <c r="AV248" s="12" t="s">
        <v>84</v>
      </c>
      <c r="AW248" s="12" t="s">
        <v>34</v>
      </c>
      <c r="AX248" s="12" t="s">
        <v>82</v>
      </c>
      <c r="AY248" s="147" t="s">
        <v>154</v>
      </c>
    </row>
    <row r="249" spans="2:65" s="1" customFormat="1" ht="16.5" customHeight="1" x14ac:dyDescent="0.2">
      <c r="B249" s="131"/>
      <c r="C249" s="132" t="s">
        <v>362</v>
      </c>
      <c r="D249" s="132" t="s">
        <v>156</v>
      </c>
      <c r="E249" s="133" t="s">
        <v>363</v>
      </c>
      <c r="F249" s="134" t="s">
        <v>364</v>
      </c>
      <c r="G249" s="135" t="s">
        <v>189</v>
      </c>
      <c r="H249" s="136">
        <v>1.002</v>
      </c>
      <c r="I249" s="137"/>
      <c r="J249" s="138">
        <f>ROUND(I249*H249,2)</f>
        <v>0</v>
      </c>
      <c r="K249" s="134" t="s">
        <v>160</v>
      </c>
      <c r="L249" s="30"/>
      <c r="M249" s="139" t="s">
        <v>1</v>
      </c>
      <c r="N249" s="140" t="s">
        <v>42</v>
      </c>
      <c r="P249" s="141">
        <f>O249*H249</f>
        <v>0</v>
      </c>
      <c r="Q249" s="141">
        <v>0</v>
      </c>
      <c r="R249" s="141">
        <f>Q249*H249</f>
        <v>0</v>
      </c>
      <c r="S249" s="141">
        <v>0</v>
      </c>
      <c r="T249" s="142">
        <f>S249*H249</f>
        <v>0</v>
      </c>
      <c r="AR249" s="143" t="s">
        <v>161</v>
      </c>
      <c r="AT249" s="143" t="s">
        <v>156</v>
      </c>
      <c r="AU249" s="143" t="s">
        <v>84</v>
      </c>
      <c r="AY249" s="15" t="s">
        <v>154</v>
      </c>
      <c r="BE249" s="144">
        <f>IF(N249="základní",J249,0)</f>
        <v>0</v>
      </c>
      <c r="BF249" s="144">
        <f>IF(N249="snížená",J249,0)</f>
        <v>0</v>
      </c>
      <c r="BG249" s="144">
        <f>IF(N249="zákl. přenesená",J249,0)</f>
        <v>0</v>
      </c>
      <c r="BH249" s="144">
        <f>IF(N249="sníž. přenesená",J249,0)</f>
        <v>0</v>
      </c>
      <c r="BI249" s="144">
        <f>IF(N249="nulová",J249,0)</f>
        <v>0</v>
      </c>
      <c r="BJ249" s="15" t="s">
        <v>82</v>
      </c>
      <c r="BK249" s="144">
        <f>ROUND(I249*H249,2)</f>
        <v>0</v>
      </c>
      <c r="BL249" s="15" t="s">
        <v>161</v>
      </c>
      <c r="BM249" s="143" t="s">
        <v>365</v>
      </c>
    </row>
    <row r="250" spans="2:65" s="12" customFormat="1" x14ac:dyDescent="0.2">
      <c r="B250" s="145"/>
      <c r="D250" s="146" t="s">
        <v>163</v>
      </c>
      <c r="E250" s="147" t="s">
        <v>1</v>
      </c>
      <c r="F250" s="148" t="s">
        <v>366</v>
      </c>
      <c r="H250" s="149">
        <v>1.002</v>
      </c>
      <c r="I250" s="150"/>
      <c r="L250" s="145"/>
      <c r="M250" s="151"/>
      <c r="T250" s="152"/>
      <c r="AT250" s="147" t="s">
        <v>163</v>
      </c>
      <c r="AU250" s="147" t="s">
        <v>84</v>
      </c>
      <c r="AV250" s="12" t="s">
        <v>84</v>
      </c>
      <c r="AW250" s="12" t="s">
        <v>34</v>
      </c>
      <c r="AX250" s="12" t="s">
        <v>82</v>
      </c>
      <c r="AY250" s="147" t="s">
        <v>154</v>
      </c>
    </row>
    <row r="251" spans="2:65" s="11" customFormat="1" ht="22.9" customHeight="1" x14ac:dyDescent="0.2">
      <c r="B251" s="119"/>
      <c r="D251" s="120" t="s">
        <v>76</v>
      </c>
      <c r="E251" s="129" t="s">
        <v>175</v>
      </c>
      <c r="F251" s="129" t="s">
        <v>367</v>
      </c>
      <c r="I251" s="122"/>
      <c r="J251" s="130">
        <f>BK251</f>
        <v>0</v>
      </c>
      <c r="L251" s="119"/>
      <c r="M251" s="124"/>
      <c r="P251" s="125">
        <f>SUM(P252:P258)</f>
        <v>0</v>
      </c>
      <c r="R251" s="125">
        <f>SUM(R252:R258)</f>
        <v>7.6688065999999999</v>
      </c>
      <c r="T251" s="126">
        <f>SUM(T252:T258)</f>
        <v>0</v>
      </c>
      <c r="AR251" s="120" t="s">
        <v>82</v>
      </c>
      <c r="AT251" s="127" t="s">
        <v>76</v>
      </c>
      <c r="AU251" s="127" t="s">
        <v>82</v>
      </c>
      <c r="AY251" s="120" t="s">
        <v>154</v>
      </c>
      <c r="BK251" s="128">
        <f>SUM(BK252:BK258)</f>
        <v>0</v>
      </c>
    </row>
    <row r="252" spans="2:65" s="1" customFormat="1" ht="24.2" customHeight="1" x14ac:dyDescent="0.2">
      <c r="B252" s="131"/>
      <c r="C252" s="132" t="s">
        <v>368</v>
      </c>
      <c r="D252" s="132" t="s">
        <v>156</v>
      </c>
      <c r="E252" s="133" t="s">
        <v>369</v>
      </c>
      <c r="F252" s="134" t="s">
        <v>370</v>
      </c>
      <c r="G252" s="135" t="s">
        <v>159</v>
      </c>
      <c r="H252" s="136">
        <v>18.698</v>
      </c>
      <c r="I252" s="137"/>
      <c r="J252" s="138">
        <f>ROUND(I252*H252,2)</f>
        <v>0</v>
      </c>
      <c r="K252" s="134" t="s">
        <v>160</v>
      </c>
      <c r="L252" s="30"/>
      <c r="M252" s="139" t="s">
        <v>1</v>
      </c>
      <c r="N252" s="140" t="s">
        <v>42</v>
      </c>
      <c r="P252" s="141">
        <f>O252*H252</f>
        <v>0</v>
      </c>
      <c r="Q252" s="141">
        <v>0</v>
      </c>
      <c r="R252" s="141">
        <f>Q252*H252</f>
        <v>0</v>
      </c>
      <c r="S252" s="141">
        <v>0</v>
      </c>
      <c r="T252" s="142">
        <f>S252*H252</f>
        <v>0</v>
      </c>
      <c r="AR252" s="143" t="s">
        <v>161</v>
      </c>
      <c r="AT252" s="143" t="s">
        <v>156</v>
      </c>
      <c r="AU252" s="143" t="s">
        <v>84</v>
      </c>
      <c r="AY252" s="15" t="s">
        <v>154</v>
      </c>
      <c r="BE252" s="144">
        <f>IF(N252="základní",J252,0)</f>
        <v>0</v>
      </c>
      <c r="BF252" s="144">
        <f>IF(N252="snížená",J252,0)</f>
        <v>0</v>
      </c>
      <c r="BG252" s="144">
        <f>IF(N252="zákl. přenesená",J252,0)</f>
        <v>0</v>
      </c>
      <c r="BH252" s="144">
        <f>IF(N252="sníž. přenesená",J252,0)</f>
        <v>0</v>
      </c>
      <c r="BI252" s="144">
        <f>IF(N252="nulová",J252,0)</f>
        <v>0</v>
      </c>
      <c r="BJ252" s="15" t="s">
        <v>82</v>
      </c>
      <c r="BK252" s="144">
        <f>ROUND(I252*H252,2)</f>
        <v>0</v>
      </c>
      <c r="BL252" s="15" t="s">
        <v>161</v>
      </c>
      <c r="BM252" s="143" t="s">
        <v>371</v>
      </c>
    </row>
    <row r="253" spans="2:65" s="1" customFormat="1" ht="24.2" customHeight="1" x14ac:dyDescent="0.2">
      <c r="B253" s="131"/>
      <c r="C253" s="132" t="s">
        <v>372</v>
      </c>
      <c r="D253" s="132" t="s">
        <v>156</v>
      </c>
      <c r="E253" s="133" t="s">
        <v>373</v>
      </c>
      <c r="F253" s="134" t="s">
        <v>374</v>
      </c>
      <c r="G253" s="135" t="s">
        <v>159</v>
      </c>
      <c r="H253" s="136">
        <v>18.698</v>
      </c>
      <c r="I253" s="137"/>
      <c r="J253" s="138">
        <f>ROUND(I253*H253,2)</f>
        <v>0</v>
      </c>
      <c r="K253" s="134" t="s">
        <v>160</v>
      </c>
      <c r="L253" s="30"/>
      <c r="M253" s="139" t="s">
        <v>1</v>
      </c>
      <c r="N253" s="140" t="s">
        <v>42</v>
      </c>
      <c r="P253" s="141">
        <f>O253*H253</f>
        <v>0</v>
      </c>
      <c r="Q253" s="141">
        <v>0</v>
      </c>
      <c r="R253" s="141">
        <f>Q253*H253</f>
        <v>0</v>
      </c>
      <c r="S253" s="141">
        <v>0</v>
      </c>
      <c r="T253" s="142">
        <f>S253*H253</f>
        <v>0</v>
      </c>
      <c r="AR253" s="143" t="s">
        <v>161</v>
      </c>
      <c r="AT253" s="143" t="s">
        <v>156</v>
      </c>
      <c r="AU253" s="143" t="s">
        <v>84</v>
      </c>
      <c r="AY253" s="15" t="s">
        <v>154</v>
      </c>
      <c r="BE253" s="144">
        <f>IF(N253="základní",J253,0)</f>
        <v>0</v>
      </c>
      <c r="BF253" s="144">
        <f>IF(N253="snížená",J253,0)</f>
        <v>0</v>
      </c>
      <c r="BG253" s="144">
        <f>IF(N253="zákl. přenesená",J253,0)</f>
        <v>0</v>
      </c>
      <c r="BH253" s="144">
        <f>IF(N253="sníž. přenesená",J253,0)</f>
        <v>0</v>
      </c>
      <c r="BI253" s="144">
        <f>IF(N253="nulová",J253,0)</f>
        <v>0</v>
      </c>
      <c r="BJ253" s="15" t="s">
        <v>82</v>
      </c>
      <c r="BK253" s="144">
        <f>ROUND(I253*H253,2)</f>
        <v>0</v>
      </c>
      <c r="BL253" s="15" t="s">
        <v>161</v>
      </c>
      <c r="BM253" s="143" t="s">
        <v>375</v>
      </c>
    </row>
    <row r="254" spans="2:65" s="1" customFormat="1" ht="16.5" customHeight="1" x14ac:dyDescent="0.2">
      <c r="B254" s="131"/>
      <c r="C254" s="132" t="s">
        <v>376</v>
      </c>
      <c r="D254" s="132" t="s">
        <v>156</v>
      </c>
      <c r="E254" s="133" t="s">
        <v>377</v>
      </c>
      <c r="F254" s="134" t="s">
        <v>378</v>
      </c>
      <c r="G254" s="135" t="s">
        <v>159</v>
      </c>
      <c r="H254" s="136">
        <v>18.698</v>
      </c>
      <c r="I254" s="137"/>
      <c r="J254" s="138">
        <f>ROUND(I254*H254,2)</f>
        <v>0</v>
      </c>
      <c r="K254" s="134" t="s">
        <v>160</v>
      </c>
      <c r="L254" s="30"/>
      <c r="M254" s="139" t="s">
        <v>1</v>
      </c>
      <c r="N254" s="140" t="s">
        <v>42</v>
      </c>
      <c r="P254" s="141">
        <f>O254*H254</f>
        <v>0</v>
      </c>
      <c r="Q254" s="141">
        <v>0</v>
      </c>
      <c r="R254" s="141">
        <f>Q254*H254</f>
        <v>0</v>
      </c>
      <c r="S254" s="141">
        <v>0</v>
      </c>
      <c r="T254" s="142">
        <f>S254*H254</f>
        <v>0</v>
      </c>
      <c r="AR254" s="143" t="s">
        <v>161</v>
      </c>
      <c r="AT254" s="143" t="s">
        <v>156</v>
      </c>
      <c r="AU254" s="143" t="s">
        <v>84</v>
      </c>
      <c r="AY254" s="15" t="s">
        <v>154</v>
      </c>
      <c r="BE254" s="144">
        <f>IF(N254="základní",J254,0)</f>
        <v>0</v>
      </c>
      <c r="BF254" s="144">
        <f>IF(N254="snížená",J254,0)</f>
        <v>0</v>
      </c>
      <c r="BG254" s="144">
        <f>IF(N254="zákl. přenesená",J254,0)</f>
        <v>0</v>
      </c>
      <c r="BH254" s="144">
        <f>IF(N254="sníž. přenesená",J254,0)</f>
        <v>0</v>
      </c>
      <c r="BI254" s="144">
        <f>IF(N254="nulová",J254,0)</f>
        <v>0</v>
      </c>
      <c r="BJ254" s="15" t="s">
        <v>82</v>
      </c>
      <c r="BK254" s="144">
        <f>ROUND(I254*H254,2)</f>
        <v>0</v>
      </c>
      <c r="BL254" s="15" t="s">
        <v>161</v>
      </c>
      <c r="BM254" s="143" t="s">
        <v>379</v>
      </c>
    </row>
    <row r="255" spans="2:65" s="1" customFormat="1" ht="24.2" customHeight="1" x14ac:dyDescent="0.2">
      <c r="B255" s="131"/>
      <c r="C255" s="132" t="s">
        <v>380</v>
      </c>
      <c r="D255" s="132" t="s">
        <v>156</v>
      </c>
      <c r="E255" s="133" t="s">
        <v>381</v>
      </c>
      <c r="F255" s="134" t="s">
        <v>382</v>
      </c>
      <c r="G255" s="135" t="s">
        <v>159</v>
      </c>
      <c r="H255" s="136">
        <v>18.698</v>
      </c>
      <c r="I255" s="137"/>
      <c r="J255" s="138">
        <f>ROUND(I255*H255,2)</f>
        <v>0</v>
      </c>
      <c r="K255" s="134" t="s">
        <v>160</v>
      </c>
      <c r="L255" s="30"/>
      <c r="M255" s="139" t="s">
        <v>1</v>
      </c>
      <c r="N255" s="140" t="s">
        <v>42</v>
      </c>
      <c r="P255" s="141">
        <f>O255*H255</f>
        <v>0</v>
      </c>
      <c r="Q255" s="141">
        <v>0.1837</v>
      </c>
      <c r="R255" s="141">
        <f>Q255*H255</f>
        <v>3.4348225999999999</v>
      </c>
      <c r="S255" s="141">
        <v>0</v>
      </c>
      <c r="T255" s="142">
        <f>S255*H255</f>
        <v>0</v>
      </c>
      <c r="AR255" s="143" t="s">
        <v>161</v>
      </c>
      <c r="AT255" s="143" t="s">
        <v>156</v>
      </c>
      <c r="AU255" s="143" t="s">
        <v>84</v>
      </c>
      <c r="AY255" s="15" t="s">
        <v>154</v>
      </c>
      <c r="BE255" s="144">
        <f>IF(N255="základní",J255,0)</f>
        <v>0</v>
      </c>
      <c r="BF255" s="144">
        <f>IF(N255="snížená",J255,0)</f>
        <v>0</v>
      </c>
      <c r="BG255" s="144">
        <f>IF(N255="zákl. přenesená",J255,0)</f>
        <v>0</v>
      </c>
      <c r="BH255" s="144">
        <f>IF(N255="sníž. přenesená",J255,0)</f>
        <v>0</v>
      </c>
      <c r="BI255" s="144">
        <f>IF(N255="nulová",J255,0)</f>
        <v>0</v>
      </c>
      <c r="BJ255" s="15" t="s">
        <v>82</v>
      </c>
      <c r="BK255" s="144">
        <f>ROUND(I255*H255,2)</f>
        <v>0</v>
      </c>
      <c r="BL255" s="15" t="s">
        <v>161</v>
      </c>
      <c r="BM255" s="143" t="s">
        <v>383</v>
      </c>
    </row>
    <row r="256" spans="2:65" s="12" customFormat="1" x14ac:dyDescent="0.2">
      <c r="B256" s="145"/>
      <c r="D256" s="146" t="s">
        <v>163</v>
      </c>
      <c r="E256" s="147" t="s">
        <v>1</v>
      </c>
      <c r="F256" s="148" t="s">
        <v>384</v>
      </c>
      <c r="H256" s="149">
        <v>18.698</v>
      </c>
      <c r="I256" s="150"/>
      <c r="L256" s="145"/>
      <c r="M256" s="151"/>
      <c r="T256" s="152"/>
      <c r="AT256" s="147" t="s">
        <v>163</v>
      </c>
      <c r="AU256" s="147" t="s">
        <v>84</v>
      </c>
      <c r="AV256" s="12" t="s">
        <v>84</v>
      </c>
      <c r="AW256" s="12" t="s">
        <v>34</v>
      </c>
      <c r="AX256" s="12" t="s">
        <v>82</v>
      </c>
      <c r="AY256" s="147" t="s">
        <v>154</v>
      </c>
    </row>
    <row r="257" spans="2:65" s="1" customFormat="1" ht="24.2" customHeight="1" x14ac:dyDescent="0.2">
      <c r="B257" s="131"/>
      <c r="C257" s="160" t="s">
        <v>385</v>
      </c>
      <c r="D257" s="160" t="s">
        <v>297</v>
      </c>
      <c r="E257" s="161" t="s">
        <v>386</v>
      </c>
      <c r="F257" s="162" t="s">
        <v>387</v>
      </c>
      <c r="G257" s="163" t="s">
        <v>159</v>
      </c>
      <c r="H257" s="164">
        <v>19.071999999999999</v>
      </c>
      <c r="I257" s="165"/>
      <c r="J257" s="166">
        <f>ROUND(I257*H257,2)</f>
        <v>0</v>
      </c>
      <c r="K257" s="162" t="s">
        <v>160</v>
      </c>
      <c r="L257" s="167"/>
      <c r="M257" s="168" t="s">
        <v>1</v>
      </c>
      <c r="N257" s="169" t="s">
        <v>42</v>
      </c>
      <c r="P257" s="141">
        <f>O257*H257</f>
        <v>0</v>
      </c>
      <c r="Q257" s="141">
        <v>0.222</v>
      </c>
      <c r="R257" s="141">
        <f>Q257*H257</f>
        <v>4.2339839999999995</v>
      </c>
      <c r="S257" s="141">
        <v>0</v>
      </c>
      <c r="T257" s="142">
        <f>S257*H257</f>
        <v>0</v>
      </c>
      <c r="AR257" s="143" t="s">
        <v>192</v>
      </c>
      <c r="AT257" s="143" t="s">
        <v>297</v>
      </c>
      <c r="AU257" s="143" t="s">
        <v>84</v>
      </c>
      <c r="AY257" s="15" t="s">
        <v>154</v>
      </c>
      <c r="BE257" s="144">
        <f>IF(N257="základní",J257,0)</f>
        <v>0</v>
      </c>
      <c r="BF257" s="144">
        <f>IF(N257="snížená",J257,0)</f>
        <v>0</v>
      </c>
      <c r="BG257" s="144">
        <f>IF(N257="zákl. přenesená",J257,0)</f>
        <v>0</v>
      </c>
      <c r="BH257" s="144">
        <f>IF(N257="sníž. přenesená",J257,0)</f>
        <v>0</v>
      </c>
      <c r="BI257" s="144">
        <f>IF(N257="nulová",J257,0)</f>
        <v>0</v>
      </c>
      <c r="BJ257" s="15" t="s">
        <v>82</v>
      </c>
      <c r="BK257" s="144">
        <f>ROUND(I257*H257,2)</f>
        <v>0</v>
      </c>
      <c r="BL257" s="15" t="s">
        <v>161</v>
      </c>
      <c r="BM257" s="143" t="s">
        <v>388</v>
      </c>
    </row>
    <row r="258" spans="2:65" s="12" customFormat="1" x14ac:dyDescent="0.2">
      <c r="B258" s="145"/>
      <c r="D258" s="146" t="s">
        <v>163</v>
      </c>
      <c r="F258" s="148" t="s">
        <v>389</v>
      </c>
      <c r="H258" s="149">
        <v>19.071999999999999</v>
      </c>
      <c r="I258" s="150"/>
      <c r="L258" s="145"/>
      <c r="M258" s="151"/>
      <c r="T258" s="152"/>
      <c r="AT258" s="147" t="s">
        <v>163</v>
      </c>
      <c r="AU258" s="147" t="s">
        <v>84</v>
      </c>
      <c r="AV258" s="12" t="s">
        <v>84</v>
      </c>
      <c r="AW258" s="12" t="s">
        <v>3</v>
      </c>
      <c r="AX258" s="12" t="s">
        <v>82</v>
      </c>
      <c r="AY258" s="147" t="s">
        <v>154</v>
      </c>
    </row>
    <row r="259" spans="2:65" s="11" customFormat="1" ht="22.9" customHeight="1" x14ac:dyDescent="0.2">
      <c r="B259" s="119"/>
      <c r="D259" s="120" t="s">
        <v>76</v>
      </c>
      <c r="E259" s="129" t="s">
        <v>181</v>
      </c>
      <c r="F259" s="129" t="s">
        <v>390</v>
      </c>
      <c r="I259" s="122"/>
      <c r="J259" s="130">
        <f>BK259</f>
        <v>0</v>
      </c>
      <c r="L259" s="119"/>
      <c r="M259" s="124"/>
      <c r="P259" s="125">
        <f>SUM(P260:P317)</f>
        <v>0</v>
      </c>
      <c r="R259" s="125">
        <f>SUM(R260:R317)</f>
        <v>23.952492309999997</v>
      </c>
      <c r="T259" s="126">
        <f>SUM(T260:T317)</f>
        <v>0</v>
      </c>
      <c r="AR259" s="120" t="s">
        <v>82</v>
      </c>
      <c r="AT259" s="127" t="s">
        <v>76</v>
      </c>
      <c r="AU259" s="127" t="s">
        <v>82</v>
      </c>
      <c r="AY259" s="120" t="s">
        <v>154</v>
      </c>
      <c r="BK259" s="128">
        <f>SUM(BK260:BK317)</f>
        <v>0</v>
      </c>
    </row>
    <row r="260" spans="2:65" s="1" customFormat="1" ht="24.2" customHeight="1" x14ac:dyDescent="0.2">
      <c r="B260" s="131"/>
      <c r="C260" s="132" t="s">
        <v>391</v>
      </c>
      <c r="D260" s="132" t="s">
        <v>156</v>
      </c>
      <c r="E260" s="133" t="s">
        <v>392</v>
      </c>
      <c r="F260" s="134" t="s">
        <v>393</v>
      </c>
      <c r="G260" s="135" t="s">
        <v>209</v>
      </c>
      <c r="H260" s="136">
        <v>14</v>
      </c>
      <c r="I260" s="137"/>
      <c r="J260" s="138">
        <f>ROUND(I260*H260,2)</f>
        <v>0</v>
      </c>
      <c r="K260" s="134" t="s">
        <v>160</v>
      </c>
      <c r="L260" s="30"/>
      <c r="M260" s="139" t="s">
        <v>1</v>
      </c>
      <c r="N260" s="140" t="s">
        <v>42</v>
      </c>
      <c r="P260" s="141">
        <f>O260*H260</f>
        <v>0</v>
      </c>
      <c r="Q260" s="141">
        <v>3.5999999999999999E-3</v>
      </c>
      <c r="R260" s="141">
        <f>Q260*H260</f>
        <v>5.04E-2</v>
      </c>
      <c r="S260" s="141">
        <v>0</v>
      </c>
      <c r="T260" s="142">
        <f>S260*H260</f>
        <v>0</v>
      </c>
      <c r="AR260" s="143" t="s">
        <v>161</v>
      </c>
      <c r="AT260" s="143" t="s">
        <v>156</v>
      </c>
      <c r="AU260" s="143" t="s">
        <v>84</v>
      </c>
      <c r="AY260" s="15" t="s">
        <v>154</v>
      </c>
      <c r="BE260" s="144">
        <f>IF(N260="základní",J260,0)</f>
        <v>0</v>
      </c>
      <c r="BF260" s="144">
        <f>IF(N260="snížená",J260,0)</f>
        <v>0</v>
      </c>
      <c r="BG260" s="144">
        <f>IF(N260="zákl. přenesená",J260,0)</f>
        <v>0</v>
      </c>
      <c r="BH260" s="144">
        <f>IF(N260="sníž. přenesená",J260,0)</f>
        <v>0</v>
      </c>
      <c r="BI260" s="144">
        <f>IF(N260="nulová",J260,0)</f>
        <v>0</v>
      </c>
      <c r="BJ260" s="15" t="s">
        <v>82</v>
      </c>
      <c r="BK260" s="144">
        <f>ROUND(I260*H260,2)</f>
        <v>0</v>
      </c>
      <c r="BL260" s="15" t="s">
        <v>161</v>
      </c>
      <c r="BM260" s="143" t="s">
        <v>394</v>
      </c>
    </row>
    <row r="261" spans="2:65" s="12" customFormat="1" x14ac:dyDescent="0.2">
      <c r="B261" s="145"/>
      <c r="D261" s="146" t="s">
        <v>163</v>
      </c>
      <c r="E261" s="147" t="s">
        <v>1</v>
      </c>
      <c r="F261" s="148" t="s">
        <v>395</v>
      </c>
      <c r="H261" s="149">
        <v>14</v>
      </c>
      <c r="I261" s="150"/>
      <c r="L261" s="145"/>
      <c r="M261" s="151"/>
      <c r="T261" s="152"/>
      <c r="AT261" s="147" t="s">
        <v>163</v>
      </c>
      <c r="AU261" s="147" t="s">
        <v>84</v>
      </c>
      <c r="AV261" s="12" t="s">
        <v>84</v>
      </c>
      <c r="AW261" s="12" t="s">
        <v>34</v>
      </c>
      <c r="AX261" s="12" t="s">
        <v>82</v>
      </c>
      <c r="AY261" s="147" t="s">
        <v>154</v>
      </c>
    </row>
    <row r="262" spans="2:65" s="1" customFormat="1" ht="24.2" customHeight="1" x14ac:dyDescent="0.2">
      <c r="B262" s="131"/>
      <c r="C262" s="132" t="s">
        <v>396</v>
      </c>
      <c r="D262" s="132" t="s">
        <v>156</v>
      </c>
      <c r="E262" s="133" t="s">
        <v>397</v>
      </c>
      <c r="F262" s="134" t="s">
        <v>398</v>
      </c>
      <c r="G262" s="135" t="s">
        <v>159</v>
      </c>
      <c r="H262" s="136">
        <v>4.3049999999999997</v>
      </c>
      <c r="I262" s="137"/>
      <c r="J262" s="138">
        <f>ROUND(I262*H262,2)</f>
        <v>0</v>
      </c>
      <c r="K262" s="134" t="s">
        <v>160</v>
      </c>
      <c r="L262" s="30"/>
      <c r="M262" s="139" t="s">
        <v>1</v>
      </c>
      <c r="N262" s="140" t="s">
        <v>42</v>
      </c>
      <c r="P262" s="141">
        <f>O262*H262</f>
        <v>0</v>
      </c>
      <c r="Q262" s="141">
        <v>1.8380000000000001E-2</v>
      </c>
      <c r="R262" s="141">
        <f>Q262*H262</f>
        <v>7.9125899999999999E-2</v>
      </c>
      <c r="S262" s="141">
        <v>0</v>
      </c>
      <c r="T262" s="142">
        <f>S262*H262</f>
        <v>0</v>
      </c>
      <c r="AR262" s="143" t="s">
        <v>161</v>
      </c>
      <c r="AT262" s="143" t="s">
        <v>156</v>
      </c>
      <c r="AU262" s="143" t="s">
        <v>84</v>
      </c>
      <c r="AY262" s="15" t="s">
        <v>154</v>
      </c>
      <c r="BE262" s="144">
        <f>IF(N262="základní",J262,0)</f>
        <v>0</v>
      </c>
      <c r="BF262" s="144">
        <f>IF(N262="snížená",J262,0)</f>
        <v>0</v>
      </c>
      <c r="BG262" s="144">
        <f>IF(N262="zákl. přenesená",J262,0)</f>
        <v>0</v>
      </c>
      <c r="BH262" s="144">
        <f>IF(N262="sníž. přenesená",J262,0)</f>
        <v>0</v>
      </c>
      <c r="BI262" s="144">
        <f>IF(N262="nulová",J262,0)</f>
        <v>0</v>
      </c>
      <c r="BJ262" s="15" t="s">
        <v>82</v>
      </c>
      <c r="BK262" s="144">
        <f>ROUND(I262*H262,2)</f>
        <v>0</v>
      </c>
      <c r="BL262" s="15" t="s">
        <v>161</v>
      </c>
      <c r="BM262" s="143" t="s">
        <v>399</v>
      </c>
    </row>
    <row r="263" spans="2:65" s="12" customFormat="1" x14ac:dyDescent="0.2">
      <c r="B263" s="145"/>
      <c r="D263" s="146" t="s">
        <v>163</v>
      </c>
      <c r="E263" s="147" t="s">
        <v>1</v>
      </c>
      <c r="F263" s="148" t="s">
        <v>400</v>
      </c>
      <c r="H263" s="149">
        <v>4.3049999999999997</v>
      </c>
      <c r="I263" s="150"/>
      <c r="L263" s="145"/>
      <c r="M263" s="151"/>
      <c r="T263" s="152"/>
      <c r="AT263" s="147" t="s">
        <v>163</v>
      </c>
      <c r="AU263" s="147" t="s">
        <v>84</v>
      </c>
      <c r="AV263" s="12" t="s">
        <v>84</v>
      </c>
      <c r="AW263" s="12" t="s">
        <v>34</v>
      </c>
      <c r="AX263" s="12" t="s">
        <v>82</v>
      </c>
      <c r="AY263" s="147" t="s">
        <v>154</v>
      </c>
    </row>
    <row r="264" spans="2:65" s="1" customFormat="1" ht="21.75" customHeight="1" x14ac:dyDescent="0.2">
      <c r="B264" s="131"/>
      <c r="C264" s="132" t="s">
        <v>401</v>
      </c>
      <c r="D264" s="132" t="s">
        <v>156</v>
      </c>
      <c r="E264" s="133" t="s">
        <v>402</v>
      </c>
      <c r="F264" s="134" t="s">
        <v>403</v>
      </c>
      <c r="G264" s="135" t="s">
        <v>159</v>
      </c>
      <c r="H264" s="136">
        <v>10.884</v>
      </c>
      <c r="I264" s="137"/>
      <c r="J264" s="138">
        <f>ROUND(I264*H264,2)</f>
        <v>0</v>
      </c>
      <c r="K264" s="134" t="s">
        <v>160</v>
      </c>
      <c r="L264" s="30"/>
      <c r="M264" s="139" t="s">
        <v>1</v>
      </c>
      <c r="N264" s="140" t="s">
        <v>42</v>
      </c>
      <c r="P264" s="141">
        <f>O264*H264</f>
        <v>0</v>
      </c>
      <c r="Q264" s="141">
        <v>4.0629999999999999E-2</v>
      </c>
      <c r="R264" s="141">
        <f>Q264*H264</f>
        <v>0.44221692000000001</v>
      </c>
      <c r="S264" s="141">
        <v>0</v>
      </c>
      <c r="T264" s="142">
        <f>S264*H264</f>
        <v>0</v>
      </c>
      <c r="AR264" s="143" t="s">
        <v>161</v>
      </c>
      <c r="AT264" s="143" t="s">
        <v>156</v>
      </c>
      <c r="AU264" s="143" t="s">
        <v>84</v>
      </c>
      <c r="AY264" s="15" t="s">
        <v>154</v>
      </c>
      <c r="BE264" s="144">
        <f>IF(N264="základní",J264,0)</f>
        <v>0</v>
      </c>
      <c r="BF264" s="144">
        <f>IF(N264="snížená",J264,0)</f>
        <v>0</v>
      </c>
      <c r="BG264" s="144">
        <f>IF(N264="zákl. přenesená",J264,0)</f>
        <v>0</v>
      </c>
      <c r="BH264" s="144">
        <f>IF(N264="sníž. přenesená",J264,0)</f>
        <v>0</v>
      </c>
      <c r="BI264" s="144">
        <f>IF(N264="nulová",J264,0)</f>
        <v>0</v>
      </c>
      <c r="BJ264" s="15" t="s">
        <v>82</v>
      </c>
      <c r="BK264" s="144">
        <f>ROUND(I264*H264,2)</f>
        <v>0</v>
      </c>
      <c r="BL264" s="15" t="s">
        <v>161</v>
      </c>
      <c r="BM264" s="143" t="s">
        <v>404</v>
      </c>
    </row>
    <row r="265" spans="2:65" s="12" customFormat="1" x14ac:dyDescent="0.2">
      <c r="B265" s="145"/>
      <c r="D265" s="146" t="s">
        <v>163</v>
      </c>
      <c r="E265" s="147" t="s">
        <v>1</v>
      </c>
      <c r="F265" s="148" t="s">
        <v>405</v>
      </c>
      <c r="H265" s="149">
        <v>0.65100000000000002</v>
      </c>
      <c r="I265" s="150"/>
      <c r="L265" s="145"/>
      <c r="M265" s="151"/>
      <c r="T265" s="152"/>
      <c r="AT265" s="147" t="s">
        <v>163</v>
      </c>
      <c r="AU265" s="147" t="s">
        <v>84</v>
      </c>
      <c r="AV265" s="12" t="s">
        <v>84</v>
      </c>
      <c r="AW265" s="12" t="s">
        <v>34</v>
      </c>
      <c r="AX265" s="12" t="s">
        <v>77</v>
      </c>
      <c r="AY265" s="147" t="s">
        <v>154</v>
      </c>
    </row>
    <row r="266" spans="2:65" s="12" customFormat="1" x14ac:dyDescent="0.2">
      <c r="B266" s="145"/>
      <c r="D266" s="146" t="s">
        <v>163</v>
      </c>
      <c r="E266" s="147" t="s">
        <v>1</v>
      </c>
      <c r="F266" s="148" t="s">
        <v>406</v>
      </c>
      <c r="H266" s="149">
        <v>3.073</v>
      </c>
      <c r="I266" s="150"/>
      <c r="L266" s="145"/>
      <c r="M266" s="151"/>
      <c r="T266" s="152"/>
      <c r="AT266" s="147" t="s">
        <v>163</v>
      </c>
      <c r="AU266" s="147" t="s">
        <v>84</v>
      </c>
      <c r="AV266" s="12" t="s">
        <v>84</v>
      </c>
      <c r="AW266" s="12" t="s">
        <v>34</v>
      </c>
      <c r="AX266" s="12" t="s">
        <v>77</v>
      </c>
      <c r="AY266" s="147" t="s">
        <v>154</v>
      </c>
    </row>
    <row r="267" spans="2:65" s="12" customFormat="1" x14ac:dyDescent="0.2">
      <c r="B267" s="145"/>
      <c r="D267" s="146" t="s">
        <v>163</v>
      </c>
      <c r="E267" s="147" t="s">
        <v>1</v>
      </c>
      <c r="F267" s="148" t="s">
        <v>407</v>
      </c>
      <c r="H267" s="149">
        <v>0.81</v>
      </c>
      <c r="I267" s="150"/>
      <c r="L267" s="145"/>
      <c r="M267" s="151"/>
      <c r="T267" s="152"/>
      <c r="AT267" s="147" t="s">
        <v>163</v>
      </c>
      <c r="AU267" s="147" t="s">
        <v>84</v>
      </c>
      <c r="AV267" s="12" t="s">
        <v>84</v>
      </c>
      <c r="AW267" s="12" t="s">
        <v>34</v>
      </c>
      <c r="AX267" s="12" t="s">
        <v>77</v>
      </c>
      <c r="AY267" s="147" t="s">
        <v>154</v>
      </c>
    </row>
    <row r="268" spans="2:65" s="12" customFormat="1" x14ac:dyDescent="0.2">
      <c r="B268" s="145"/>
      <c r="D268" s="146" t="s">
        <v>163</v>
      </c>
      <c r="E268" s="147" t="s">
        <v>1</v>
      </c>
      <c r="F268" s="148" t="s">
        <v>408</v>
      </c>
      <c r="H268" s="149">
        <v>1.05</v>
      </c>
      <c r="I268" s="150"/>
      <c r="L268" s="145"/>
      <c r="M268" s="151"/>
      <c r="T268" s="152"/>
      <c r="AT268" s="147" t="s">
        <v>163</v>
      </c>
      <c r="AU268" s="147" t="s">
        <v>84</v>
      </c>
      <c r="AV268" s="12" t="s">
        <v>84</v>
      </c>
      <c r="AW268" s="12" t="s">
        <v>34</v>
      </c>
      <c r="AX268" s="12" t="s">
        <v>77</v>
      </c>
      <c r="AY268" s="147" t="s">
        <v>154</v>
      </c>
    </row>
    <row r="269" spans="2:65" s="12" customFormat="1" x14ac:dyDescent="0.2">
      <c r="B269" s="145"/>
      <c r="D269" s="146" t="s">
        <v>163</v>
      </c>
      <c r="E269" s="147" t="s">
        <v>1</v>
      </c>
      <c r="F269" s="148" t="s">
        <v>409</v>
      </c>
      <c r="H269" s="149">
        <v>5.3</v>
      </c>
      <c r="I269" s="150"/>
      <c r="L269" s="145"/>
      <c r="M269" s="151"/>
      <c r="T269" s="152"/>
      <c r="AT269" s="147" t="s">
        <v>163</v>
      </c>
      <c r="AU269" s="147" t="s">
        <v>84</v>
      </c>
      <c r="AV269" s="12" t="s">
        <v>84</v>
      </c>
      <c r="AW269" s="12" t="s">
        <v>34</v>
      </c>
      <c r="AX269" s="12" t="s">
        <v>77</v>
      </c>
      <c r="AY269" s="147" t="s">
        <v>154</v>
      </c>
    </row>
    <row r="270" spans="2:65" s="13" customFormat="1" x14ac:dyDescent="0.2">
      <c r="B270" s="153"/>
      <c r="D270" s="146" t="s">
        <v>163</v>
      </c>
      <c r="E270" s="154" t="s">
        <v>1</v>
      </c>
      <c r="F270" s="155" t="s">
        <v>224</v>
      </c>
      <c r="H270" s="156">
        <v>10.884</v>
      </c>
      <c r="I270" s="157"/>
      <c r="L270" s="153"/>
      <c r="M270" s="158"/>
      <c r="T270" s="159"/>
      <c r="AT270" s="154" t="s">
        <v>163</v>
      </c>
      <c r="AU270" s="154" t="s">
        <v>84</v>
      </c>
      <c r="AV270" s="13" t="s">
        <v>161</v>
      </c>
      <c r="AW270" s="13" t="s">
        <v>34</v>
      </c>
      <c r="AX270" s="13" t="s">
        <v>82</v>
      </c>
      <c r="AY270" s="154" t="s">
        <v>154</v>
      </c>
    </row>
    <row r="271" spans="2:65" s="1" customFormat="1" ht="24.2" customHeight="1" x14ac:dyDescent="0.2">
      <c r="B271" s="131"/>
      <c r="C271" s="132" t="s">
        <v>410</v>
      </c>
      <c r="D271" s="132" t="s">
        <v>156</v>
      </c>
      <c r="E271" s="133" t="s">
        <v>411</v>
      </c>
      <c r="F271" s="134" t="s">
        <v>412</v>
      </c>
      <c r="G271" s="135" t="s">
        <v>159</v>
      </c>
      <c r="H271" s="136">
        <v>1.06</v>
      </c>
      <c r="I271" s="137"/>
      <c r="J271" s="138">
        <f>ROUND(I271*H271,2)</f>
        <v>0</v>
      </c>
      <c r="K271" s="134" t="s">
        <v>160</v>
      </c>
      <c r="L271" s="30"/>
      <c r="M271" s="139" t="s">
        <v>1</v>
      </c>
      <c r="N271" s="140" t="s">
        <v>42</v>
      </c>
      <c r="P271" s="141">
        <f>O271*H271</f>
        <v>0</v>
      </c>
      <c r="Q271" s="141">
        <v>4.0629999999999999E-2</v>
      </c>
      <c r="R271" s="141">
        <f>Q271*H271</f>
        <v>4.3067800000000003E-2</v>
      </c>
      <c r="S271" s="141">
        <v>0</v>
      </c>
      <c r="T271" s="142">
        <f>S271*H271</f>
        <v>0</v>
      </c>
      <c r="AR271" s="143" t="s">
        <v>161</v>
      </c>
      <c r="AT271" s="143" t="s">
        <v>156</v>
      </c>
      <c r="AU271" s="143" t="s">
        <v>84</v>
      </c>
      <c r="AY271" s="15" t="s">
        <v>154</v>
      </c>
      <c r="BE271" s="144">
        <f>IF(N271="základní",J271,0)</f>
        <v>0</v>
      </c>
      <c r="BF271" s="144">
        <f>IF(N271="snížená",J271,0)</f>
        <v>0</v>
      </c>
      <c r="BG271" s="144">
        <f>IF(N271="zákl. přenesená",J271,0)</f>
        <v>0</v>
      </c>
      <c r="BH271" s="144">
        <f>IF(N271="sníž. přenesená",J271,0)</f>
        <v>0</v>
      </c>
      <c r="BI271" s="144">
        <f>IF(N271="nulová",J271,0)</f>
        <v>0</v>
      </c>
      <c r="BJ271" s="15" t="s">
        <v>82</v>
      </c>
      <c r="BK271" s="144">
        <f>ROUND(I271*H271,2)</f>
        <v>0</v>
      </c>
      <c r="BL271" s="15" t="s">
        <v>161</v>
      </c>
      <c r="BM271" s="143" t="s">
        <v>413</v>
      </c>
    </row>
    <row r="272" spans="2:65" s="12" customFormat="1" x14ac:dyDescent="0.2">
      <c r="B272" s="145"/>
      <c r="D272" s="146" t="s">
        <v>163</v>
      </c>
      <c r="E272" s="147" t="s">
        <v>1</v>
      </c>
      <c r="F272" s="148" t="s">
        <v>414</v>
      </c>
      <c r="H272" s="149">
        <v>1.06</v>
      </c>
      <c r="I272" s="150"/>
      <c r="L272" s="145"/>
      <c r="M272" s="151"/>
      <c r="T272" s="152"/>
      <c r="AT272" s="147" t="s">
        <v>163</v>
      </c>
      <c r="AU272" s="147" t="s">
        <v>84</v>
      </c>
      <c r="AV272" s="12" t="s">
        <v>84</v>
      </c>
      <c r="AW272" s="12" t="s">
        <v>34</v>
      </c>
      <c r="AX272" s="12" t="s">
        <v>82</v>
      </c>
      <c r="AY272" s="147" t="s">
        <v>154</v>
      </c>
    </row>
    <row r="273" spans="2:65" s="1" customFormat="1" ht="24.2" customHeight="1" x14ac:dyDescent="0.2">
      <c r="B273" s="131"/>
      <c r="C273" s="132" t="s">
        <v>415</v>
      </c>
      <c r="D273" s="132" t="s">
        <v>156</v>
      </c>
      <c r="E273" s="133" t="s">
        <v>416</v>
      </c>
      <c r="F273" s="134" t="s">
        <v>417</v>
      </c>
      <c r="G273" s="135" t="s">
        <v>209</v>
      </c>
      <c r="H273" s="136">
        <v>37</v>
      </c>
      <c r="I273" s="137"/>
      <c r="J273" s="138">
        <f>ROUND(I273*H273,2)</f>
        <v>0</v>
      </c>
      <c r="K273" s="134" t="s">
        <v>160</v>
      </c>
      <c r="L273" s="30"/>
      <c r="M273" s="139" t="s">
        <v>1</v>
      </c>
      <c r="N273" s="140" t="s">
        <v>42</v>
      </c>
      <c r="P273" s="141">
        <f>O273*H273</f>
        <v>0</v>
      </c>
      <c r="Q273" s="141">
        <v>3.6600000000000001E-3</v>
      </c>
      <c r="R273" s="141">
        <f>Q273*H273</f>
        <v>0.13542000000000001</v>
      </c>
      <c r="S273" s="141">
        <v>0</v>
      </c>
      <c r="T273" s="142">
        <f>S273*H273</f>
        <v>0</v>
      </c>
      <c r="AR273" s="143" t="s">
        <v>161</v>
      </c>
      <c r="AT273" s="143" t="s">
        <v>156</v>
      </c>
      <c r="AU273" s="143" t="s">
        <v>84</v>
      </c>
      <c r="AY273" s="15" t="s">
        <v>154</v>
      </c>
      <c r="BE273" s="144">
        <f>IF(N273="základní",J273,0)</f>
        <v>0</v>
      </c>
      <c r="BF273" s="144">
        <f>IF(N273="snížená",J273,0)</f>
        <v>0</v>
      </c>
      <c r="BG273" s="144">
        <f>IF(N273="zákl. přenesená",J273,0)</f>
        <v>0</v>
      </c>
      <c r="BH273" s="144">
        <f>IF(N273="sníž. přenesená",J273,0)</f>
        <v>0</v>
      </c>
      <c r="BI273" s="144">
        <f>IF(N273="nulová",J273,0)</f>
        <v>0</v>
      </c>
      <c r="BJ273" s="15" t="s">
        <v>82</v>
      </c>
      <c r="BK273" s="144">
        <f>ROUND(I273*H273,2)</f>
        <v>0</v>
      </c>
      <c r="BL273" s="15" t="s">
        <v>161</v>
      </c>
      <c r="BM273" s="143" t="s">
        <v>418</v>
      </c>
    </row>
    <row r="274" spans="2:65" s="12" customFormat="1" x14ac:dyDescent="0.2">
      <c r="B274" s="145"/>
      <c r="D274" s="146" t="s">
        <v>163</v>
      </c>
      <c r="E274" s="147" t="s">
        <v>1</v>
      </c>
      <c r="F274" s="148" t="s">
        <v>419</v>
      </c>
      <c r="H274" s="149">
        <v>20</v>
      </c>
      <c r="I274" s="150"/>
      <c r="L274" s="145"/>
      <c r="M274" s="151"/>
      <c r="T274" s="152"/>
      <c r="AT274" s="147" t="s">
        <v>163</v>
      </c>
      <c r="AU274" s="147" t="s">
        <v>84</v>
      </c>
      <c r="AV274" s="12" t="s">
        <v>84</v>
      </c>
      <c r="AW274" s="12" t="s">
        <v>34</v>
      </c>
      <c r="AX274" s="12" t="s">
        <v>77</v>
      </c>
      <c r="AY274" s="147" t="s">
        <v>154</v>
      </c>
    </row>
    <row r="275" spans="2:65" s="12" customFormat="1" x14ac:dyDescent="0.2">
      <c r="B275" s="145"/>
      <c r="D275" s="146" t="s">
        <v>163</v>
      </c>
      <c r="E275" s="147" t="s">
        <v>1</v>
      </c>
      <c r="F275" s="148" t="s">
        <v>420</v>
      </c>
      <c r="H275" s="149">
        <v>17</v>
      </c>
      <c r="I275" s="150"/>
      <c r="L275" s="145"/>
      <c r="M275" s="151"/>
      <c r="T275" s="152"/>
      <c r="AT275" s="147" t="s">
        <v>163</v>
      </c>
      <c r="AU275" s="147" t="s">
        <v>84</v>
      </c>
      <c r="AV275" s="12" t="s">
        <v>84</v>
      </c>
      <c r="AW275" s="12" t="s">
        <v>34</v>
      </c>
      <c r="AX275" s="12" t="s">
        <v>77</v>
      </c>
      <c r="AY275" s="147" t="s">
        <v>154</v>
      </c>
    </row>
    <row r="276" spans="2:65" s="13" customFormat="1" x14ac:dyDescent="0.2">
      <c r="B276" s="153"/>
      <c r="D276" s="146" t="s">
        <v>163</v>
      </c>
      <c r="E276" s="154" t="s">
        <v>1</v>
      </c>
      <c r="F276" s="155" t="s">
        <v>224</v>
      </c>
      <c r="H276" s="156">
        <v>37</v>
      </c>
      <c r="I276" s="157"/>
      <c r="L276" s="153"/>
      <c r="M276" s="158"/>
      <c r="T276" s="159"/>
      <c r="AT276" s="154" t="s">
        <v>163</v>
      </c>
      <c r="AU276" s="154" t="s">
        <v>84</v>
      </c>
      <c r="AV276" s="13" t="s">
        <v>161</v>
      </c>
      <c r="AW276" s="13" t="s">
        <v>34</v>
      </c>
      <c r="AX276" s="13" t="s">
        <v>82</v>
      </c>
      <c r="AY276" s="154" t="s">
        <v>154</v>
      </c>
    </row>
    <row r="277" spans="2:65" s="1" customFormat="1" ht="24.2" customHeight="1" x14ac:dyDescent="0.2">
      <c r="B277" s="131"/>
      <c r="C277" s="132" t="s">
        <v>421</v>
      </c>
      <c r="D277" s="132" t="s">
        <v>156</v>
      </c>
      <c r="E277" s="133" t="s">
        <v>422</v>
      </c>
      <c r="F277" s="134" t="s">
        <v>423</v>
      </c>
      <c r="G277" s="135" t="s">
        <v>159</v>
      </c>
      <c r="H277" s="136">
        <v>109.58</v>
      </c>
      <c r="I277" s="137"/>
      <c r="J277" s="138">
        <f>ROUND(I277*H277,2)</f>
        <v>0</v>
      </c>
      <c r="K277" s="134" t="s">
        <v>160</v>
      </c>
      <c r="L277" s="30"/>
      <c r="M277" s="139" t="s">
        <v>1</v>
      </c>
      <c r="N277" s="140" t="s">
        <v>42</v>
      </c>
      <c r="P277" s="141">
        <f>O277*H277</f>
        <v>0</v>
      </c>
      <c r="Q277" s="141">
        <v>1.8380000000000001E-2</v>
      </c>
      <c r="R277" s="141">
        <f>Q277*H277</f>
        <v>2.0140804000000001</v>
      </c>
      <c r="S277" s="141">
        <v>0</v>
      </c>
      <c r="T277" s="142">
        <f>S277*H277</f>
        <v>0</v>
      </c>
      <c r="AR277" s="143" t="s">
        <v>161</v>
      </c>
      <c r="AT277" s="143" t="s">
        <v>156</v>
      </c>
      <c r="AU277" s="143" t="s">
        <v>84</v>
      </c>
      <c r="AY277" s="15" t="s">
        <v>154</v>
      </c>
      <c r="BE277" s="144">
        <f>IF(N277="základní",J277,0)</f>
        <v>0</v>
      </c>
      <c r="BF277" s="144">
        <f>IF(N277="snížená",J277,0)</f>
        <v>0</v>
      </c>
      <c r="BG277" s="144">
        <f>IF(N277="zákl. přenesená",J277,0)</f>
        <v>0</v>
      </c>
      <c r="BH277" s="144">
        <f>IF(N277="sníž. přenesená",J277,0)</f>
        <v>0</v>
      </c>
      <c r="BI277" s="144">
        <f>IF(N277="nulová",J277,0)</f>
        <v>0</v>
      </c>
      <c r="BJ277" s="15" t="s">
        <v>82</v>
      </c>
      <c r="BK277" s="144">
        <f>ROUND(I277*H277,2)</f>
        <v>0</v>
      </c>
      <c r="BL277" s="15" t="s">
        <v>161</v>
      </c>
      <c r="BM277" s="143" t="s">
        <v>424</v>
      </c>
    </row>
    <row r="278" spans="2:65" s="12" customFormat="1" ht="22.5" x14ac:dyDescent="0.2">
      <c r="B278" s="145"/>
      <c r="D278" s="146" t="s">
        <v>163</v>
      </c>
      <c r="E278" s="147" t="s">
        <v>1</v>
      </c>
      <c r="F278" s="148" t="s">
        <v>425</v>
      </c>
      <c r="H278" s="149">
        <v>128.96199999999999</v>
      </c>
      <c r="I278" s="150"/>
      <c r="L278" s="145"/>
      <c r="M278" s="151"/>
      <c r="T278" s="152"/>
      <c r="AT278" s="147" t="s">
        <v>163</v>
      </c>
      <c r="AU278" s="147" t="s">
        <v>84</v>
      </c>
      <c r="AV278" s="12" t="s">
        <v>84</v>
      </c>
      <c r="AW278" s="12" t="s">
        <v>34</v>
      </c>
      <c r="AX278" s="12" t="s">
        <v>77</v>
      </c>
      <c r="AY278" s="147" t="s">
        <v>154</v>
      </c>
    </row>
    <row r="279" spans="2:65" s="12" customFormat="1" x14ac:dyDescent="0.2">
      <c r="B279" s="145"/>
      <c r="D279" s="146" t="s">
        <v>163</v>
      </c>
      <c r="E279" s="147" t="s">
        <v>1</v>
      </c>
      <c r="F279" s="148" t="s">
        <v>426</v>
      </c>
      <c r="H279" s="149">
        <v>2.5489999999999999</v>
      </c>
      <c r="I279" s="150"/>
      <c r="L279" s="145"/>
      <c r="M279" s="151"/>
      <c r="T279" s="152"/>
      <c r="AT279" s="147" t="s">
        <v>163</v>
      </c>
      <c r="AU279" s="147" t="s">
        <v>84</v>
      </c>
      <c r="AV279" s="12" t="s">
        <v>84</v>
      </c>
      <c r="AW279" s="12" t="s">
        <v>34</v>
      </c>
      <c r="AX279" s="12" t="s">
        <v>77</v>
      </c>
      <c r="AY279" s="147" t="s">
        <v>154</v>
      </c>
    </row>
    <row r="280" spans="2:65" s="12" customFormat="1" ht="33.75" x14ac:dyDescent="0.2">
      <c r="B280" s="145"/>
      <c r="D280" s="146" t="s">
        <v>163</v>
      </c>
      <c r="E280" s="147" t="s">
        <v>1</v>
      </c>
      <c r="F280" s="148" t="s">
        <v>427</v>
      </c>
      <c r="H280" s="149">
        <v>-21.931000000000001</v>
      </c>
      <c r="I280" s="150"/>
      <c r="L280" s="145"/>
      <c r="M280" s="151"/>
      <c r="T280" s="152"/>
      <c r="AT280" s="147" t="s">
        <v>163</v>
      </c>
      <c r="AU280" s="147" t="s">
        <v>84</v>
      </c>
      <c r="AV280" s="12" t="s">
        <v>84</v>
      </c>
      <c r="AW280" s="12" t="s">
        <v>34</v>
      </c>
      <c r="AX280" s="12" t="s">
        <v>77</v>
      </c>
      <c r="AY280" s="147" t="s">
        <v>154</v>
      </c>
    </row>
    <row r="281" spans="2:65" s="13" customFormat="1" x14ac:dyDescent="0.2">
      <c r="B281" s="153"/>
      <c r="D281" s="146" t="s">
        <v>163</v>
      </c>
      <c r="E281" s="154" t="s">
        <v>1</v>
      </c>
      <c r="F281" s="155" t="s">
        <v>224</v>
      </c>
      <c r="H281" s="156">
        <v>109.58</v>
      </c>
      <c r="I281" s="157"/>
      <c r="L281" s="153"/>
      <c r="M281" s="158"/>
      <c r="T281" s="159"/>
      <c r="AT281" s="154" t="s">
        <v>163</v>
      </c>
      <c r="AU281" s="154" t="s">
        <v>84</v>
      </c>
      <c r="AV281" s="13" t="s">
        <v>161</v>
      </c>
      <c r="AW281" s="13" t="s">
        <v>34</v>
      </c>
      <c r="AX281" s="13" t="s">
        <v>82</v>
      </c>
      <c r="AY281" s="154" t="s">
        <v>154</v>
      </c>
    </row>
    <row r="282" spans="2:65" s="1" customFormat="1" ht="16.5" customHeight="1" x14ac:dyDescent="0.2">
      <c r="B282" s="131"/>
      <c r="C282" s="132" t="s">
        <v>428</v>
      </c>
      <c r="D282" s="132" t="s">
        <v>156</v>
      </c>
      <c r="E282" s="133" t="s">
        <v>429</v>
      </c>
      <c r="F282" s="134" t="s">
        <v>430</v>
      </c>
      <c r="G282" s="135" t="s">
        <v>159</v>
      </c>
      <c r="H282" s="136">
        <v>13.343999999999999</v>
      </c>
      <c r="I282" s="137"/>
      <c r="J282" s="138">
        <f>ROUND(I282*H282,2)</f>
        <v>0</v>
      </c>
      <c r="K282" s="134" t="s">
        <v>160</v>
      </c>
      <c r="L282" s="30"/>
      <c r="M282" s="139" t="s">
        <v>1</v>
      </c>
      <c r="N282" s="140" t="s">
        <v>42</v>
      </c>
      <c r="P282" s="141">
        <f>O282*H282</f>
        <v>0</v>
      </c>
      <c r="Q282" s="141">
        <v>8.4999999999999995E-4</v>
      </c>
      <c r="R282" s="141">
        <f>Q282*H282</f>
        <v>1.1342399999999999E-2</v>
      </c>
      <c r="S282" s="141">
        <v>0</v>
      </c>
      <c r="T282" s="142">
        <f>S282*H282</f>
        <v>0</v>
      </c>
      <c r="AR282" s="143" t="s">
        <v>161</v>
      </c>
      <c r="AT282" s="143" t="s">
        <v>156</v>
      </c>
      <c r="AU282" s="143" t="s">
        <v>84</v>
      </c>
      <c r="AY282" s="15" t="s">
        <v>154</v>
      </c>
      <c r="BE282" s="144">
        <f>IF(N282="základní",J282,0)</f>
        <v>0</v>
      </c>
      <c r="BF282" s="144">
        <f>IF(N282="snížená",J282,0)</f>
        <v>0</v>
      </c>
      <c r="BG282" s="144">
        <f>IF(N282="zákl. přenesená",J282,0)</f>
        <v>0</v>
      </c>
      <c r="BH282" s="144">
        <f>IF(N282="sníž. přenesená",J282,0)</f>
        <v>0</v>
      </c>
      <c r="BI282" s="144">
        <f>IF(N282="nulová",J282,0)</f>
        <v>0</v>
      </c>
      <c r="BJ282" s="15" t="s">
        <v>82</v>
      </c>
      <c r="BK282" s="144">
        <f>ROUND(I282*H282,2)</f>
        <v>0</v>
      </c>
      <c r="BL282" s="15" t="s">
        <v>161</v>
      </c>
      <c r="BM282" s="143" t="s">
        <v>431</v>
      </c>
    </row>
    <row r="283" spans="2:65" s="12" customFormat="1" ht="22.5" x14ac:dyDescent="0.2">
      <c r="B283" s="145"/>
      <c r="D283" s="146" t="s">
        <v>163</v>
      </c>
      <c r="E283" s="147" t="s">
        <v>1</v>
      </c>
      <c r="F283" s="148" t="s">
        <v>432</v>
      </c>
      <c r="H283" s="149">
        <v>8.5030000000000001</v>
      </c>
      <c r="I283" s="150"/>
      <c r="L283" s="145"/>
      <c r="M283" s="151"/>
      <c r="T283" s="152"/>
      <c r="AT283" s="147" t="s">
        <v>163</v>
      </c>
      <c r="AU283" s="147" t="s">
        <v>84</v>
      </c>
      <c r="AV283" s="12" t="s">
        <v>84</v>
      </c>
      <c r="AW283" s="12" t="s">
        <v>34</v>
      </c>
      <c r="AX283" s="12" t="s">
        <v>77</v>
      </c>
      <c r="AY283" s="147" t="s">
        <v>154</v>
      </c>
    </row>
    <row r="284" spans="2:65" s="12" customFormat="1" ht="22.5" x14ac:dyDescent="0.2">
      <c r="B284" s="145"/>
      <c r="D284" s="146" t="s">
        <v>163</v>
      </c>
      <c r="E284" s="147" t="s">
        <v>1</v>
      </c>
      <c r="F284" s="148" t="s">
        <v>433</v>
      </c>
      <c r="H284" s="149">
        <v>4.8410000000000002</v>
      </c>
      <c r="I284" s="150"/>
      <c r="L284" s="145"/>
      <c r="M284" s="151"/>
      <c r="T284" s="152"/>
      <c r="AT284" s="147" t="s">
        <v>163</v>
      </c>
      <c r="AU284" s="147" t="s">
        <v>84</v>
      </c>
      <c r="AV284" s="12" t="s">
        <v>84</v>
      </c>
      <c r="AW284" s="12" t="s">
        <v>34</v>
      </c>
      <c r="AX284" s="12" t="s">
        <v>77</v>
      </c>
      <c r="AY284" s="147" t="s">
        <v>154</v>
      </c>
    </row>
    <row r="285" spans="2:65" s="13" customFormat="1" x14ac:dyDescent="0.2">
      <c r="B285" s="153"/>
      <c r="D285" s="146" t="s">
        <v>163</v>
      </c>
      <c r="E285" s="154" t="s">
        <v>1</v>
      </c>
      <c r="F285" s="155" t="s">
        <v>224</v>
      </c>
      <c r="H285" s="156">
        <v>13.343999999999999</v>
      </c>
      <c r="I285" s="157"/>
      <c r="L285" s="153"/>
      <c r="M285" s="158"/>
      <c r="T285" s="159"/>
      <c r="AT285" s="154" t="s">
        <v>163</v>
      </c>
      <c r="AU285" s="154" t="s">
        <v>84</v>
      </c>
      <c r="AV285" s="13" t="s">
        <v>161</v>
      </c>
      <c r="AW285" s="13" t="s">
        <v>34</v>
      </c>
      <c r="AX285" s="13" t="s">
        <v>82</v>
      </c>
      <c r="AY285" s="154" t="s">
        <v>154</v>
      </c>
    </row>
    <row r="286" spans="2:65" s="1" customFormat="1" ht="24.2" customHeight="1" x14ac:dyDescent="0.2">
      <c r="B286" s="131"/>
      <c r="C286" s="132" t="s">
        <v>434</v>
      </c>
      <c r="D286" s="132" t="s">
        <v>156</v>
      </c>
      <c r="E286" s="133" t="s">
        <v>435</v>
      </c>
      <c r="F286" s="134" t="s">
        <v>436</v>
      </c>
      <c r="G286" s="135" t="s">
        <v>178</v>
      </c>
      <c r="H286" s="136">
        <v>6.4</v>
      </c>
      <c r="I286" s="137"/>
      <c r="J286" s="138">
        <f>ROUND(I286*H286,2)</f>
        <v>0</v>
      </c>
      <c r="K286" s="134" t="s">
        <v>160</v>
      </c>
      <c r="L286" s="30"/>
      <c r="M286" s="139" t="s">
        <v>1</v>
      </c>
      <c r="N286" s="140" t="s">
        <v>42</v>
      </c>
      <c r="P286" s="141">
        <f>O286*H286</f>
        <v>0</v>
      </c>
      <c r="Q286" s="141">
        <v>1.5E-3</v>
      </c>
      <c r="R286" s="141">
        <f>Q286*H286</f>
        <v>9.6000000000000009E-3</v>
      </c>
      <c r="S286" s="141">
        <v>0</v>
      </c>
      <c r="T286" s="142">
        <f>S286*H286</f>
        <v>0</v>
      </c>
      <c r="AR286" s="143" t="s">
        <v>161</v>
      </c>
      <c r="AT286" s="143" t="s">
        <v>156</v>
      </c>
      <c r="AU286" s="143" t="s">
        <v>84</v>
      </c>
      <c r="AY286" s="15" t="s">
        <v>154</v>
      </c>
      <c r="BE286" s="144">
        <f>IF(N286="základní",J286,0)</f>
        <v>0</v>
      </c>
      <c r="BF286" s="144">
        <f>IF(N286="snížená",J286,0)</f>
        <v>0</v>
      </c>
      <c r="BG286" s="144">
        <f>IF(N286="zákl. přenesená",J286,0)</f>
        <v>0</v>
      </c>
      <c r="BH286" s="144">
        <f>IF(N286="sníž. přenesená",J286,0)</f>
        <v>0</v>
      </c>
      <c r="BI286" s="144">
        <f>IF(N286="nulová",J286,0)</f>
        <v>0</v>
      </c>
      <c r="BJ286" s="15" t="s">
        <v>82</v>
      </c>
      <c r="BK286" s="144">
        <f>ROUND(I286*H286,2)</f>
        <v>0</v>
      </c>
      <c r="BL286" s="15" t="s">
        <v>161</v>
      </c>
      <c r="BM286" s="143" t="s">
        <v>437</v>
      </c>
    </row>
    <row r="287" spans="2:65" s="12" customFormat="1" x14ac:dyDescent="0.2">
      <c r="B287" s="145"/>
      <c r="D287" s="146" t="s">
        <v>163</v>
      </c>
      <c r="E287" s="147" t="s">
        <v>1</v>
      </c>
      <c r="F287" s="148" t="s">
        <v>438</v>
      </c>
      <c r="H287" s="149">
        <v>6.4</v>
      </c>
      <c r="I287" s="150"/>
      <c r="L287" s="145"/>
      <c r="M287" s="151"/>
      <c r="T287" s="152"/>
      <c r="AT287" s="147" t="s">
        <v>163</v>
      </c>
      <c r="AU287" s="147" t="s">
        <v>84</v>
      </c>
      <c r="AV287" s="12" t="s">
        <v>84</v>
      </c>
      <c r="AW287" s="12" t="s">
        <v>34</v>
      </c>
      <c r="AX287" s="12" t="s">
        <v>82</v>
      </c>
      <c r="AY287" s="147" t="s">
        <v>154</v>
      </c>
    </row>
    <row r="288" spans="2:65" s="1" customFormat="1" ht="33" customHeight="1" x14ac:dyDescent="0.2">
      <c r="B288" s="131"/>
      <c r="C288" s="132" t="s">
        <v>439</v>
      </c>
      <c r="D288" s="132" t="s">
        <v>156</v>
      </c>
      <c r="E288" s="133" t="s">
        <v>440</v>
      </c>
      <c r="F288" s="134" t="s">
        <v>441</v>
      </c>
      <c r="G288" s="135" t="s">
        <v>189</v>
      </c>
      <c r="H288" s="136">
        <v>1.024</v>
      </c>
      <c r="I288" s="137"/>
      <c r="J288" s="138">
        <f>ROUND(I288*H288,2)</f>
        <v>0</v>
      </c>
      <c r="K288" s="134" t="s">
        <v>160</v>
      </c>
      <c r="L288" s="30"/>
      <c r="M288" s="139" t="s">
        <v>1</v>
      </c>
      <c r="N288" s="140" t="s">
        <v>42</v>
      </c>
      <c r="P288" s="141">
        <f>O288*H288</f>
        <v>0</v>
      </c>
      <c r="Q288" s="141">
        <v>2.5018699999999998</v>
      </c>
      <c r="R288" s="141">
        <f>Q288*H288</f>
        <v>2.5619148799999998</v>
      </c>
      <c r="S288" s="141">
        <v>0</v>
      </c>
      <c r="T288" s="142">
        <f>S288*H288</f>
        <v>0</v>
      </c>
      <c r="AR288" s="143" t="s">
        <v>161</v>
      </c>
      <c r="AT288" s="143" t="s">
        <v>156</v>
      </c>
      <c r="AU288" s="143" t="s">
        <v>84</v>
      </c>
      <c r="AY288" s="15" t="s">
        <v>154</v>
      </c>
      <c r="BE288" s="144">
        <f>IF(N288="základní",J288,0)</f>
        <v>0</v>
      </c>
      <c r="BF288" s="144">
        <f>IF(N288="snížená",J288,0)</f>
        <v>0</v>
      </c>
      <c r="BG288" s="144">
        <f>IF(N288="zákl. přenesená",J288,0)</f>
        <v>0</v>
      </c>
      <c r="BH288" s="144">
        <f>IF(N288="sníž. přenesená",J288,0)</f>
        <v>0</v>
      </c>
      <c r="BI288" s="144">
        <f>IF(N288="nulová",J288,0)</f>
        <v>0</v>
      </c>
      <c r="BJ288" s="15" t="s">
        <v>82</v>
      </c>
      <c r="BK288" s="144">
        <f>ROUND(I288*H288,2)</f>
        <v>0</v>
      </c>
      <c r="BL288" s="15" t="s">
        <v>161</v>
      </c>
      <c r="BM288" s="143" t="s">
        <v>442</v>
      </c>
    </row>
    <row r="289" spans="2:65" s="12" customFormat="1" x14ac:dyDescent="0.2">
      <c r="B289" s="145"/>
      <c r="D289" s="146" t="s">
        <v>163</v>
      </c>
      <c r="E289" s="147" t="s">
        <v>1</v>
      </c>
      <c r="F289" s="148" t="s">
        <v>443</v>
      </c>
      <c r="H289" s="149">
        <v>1.024</v>
      </c>
      <c r="I289" s="150"/>
      <c r="L289" s="145"/>
      <c r="M289" s="151"/>
      <c r="T289" s="152"/>
      <c r="AT289" s="147" t="s">
        <v>163</v>
      </c>
      <c r="AU289" s="147" t="s">
        <v>84</v>
      </c>
      <c r="AV289" s="12" t="s">
        <v>84</v>
      </c>
      <c r="AW289" s="12" t="s">
        <v>34</v>
      </c>
      <c r="AX289" s="12" t="s">
        <v>82</v>
      </c>
      <c r="AY289" s="147" t="s">
        <v>154</v>
      </c>
    </row>
    <row r="290" spans="2:65" s="1" customFormat="1" ht="24.2" customHeight="1" x14ac:dyDescent="0.2">
      <c r="B290" s="131"/>
      <c r="C290" s="132" t="s">
        <v>444</v>
      </c>
      <c r="D290" s="132" t="s">
        <v>156</v>
      </c>
      <c r="E290" s="133" t="s">
        <v>445</v>
      </c>
      <c r="F290" s="134" t="s">
        <v>446</v>
      </c>
      <c r="G290" s="135" t="s">
        <v>189</v>
      </c>
      <c r="H290" s="136">
        <v>1.024</v>
      </c>
      <c r="I290" s="137"/>
      <c r="J290" s="138">
        <f>ROUND(I290*H290,2)</f>
        <v>0</v>
      </c>
      <c r="K290" s="134" t="s">
        <v>160</v>
      </c>
      <c r="L290" s="30"/>
      <c r="M290" s="139" t="s">
        <v>1</v>
      </c>
      <c r="N290" s="140" t="s">
        <v>42</v>
      </c>
      <c r="P290" s="141">
        <f>O290*H290</f>
        <v>0</v>
      </c>
      <c r="Q290" s="141">
        <v>0</v>
      </c>
      <c r="R290" s="141">
        <f>Q290*H290</f>
        <v>0</v>
      </c>
      <c r="S290" s="141">
        <v>0</v>
      </c>
      <c r="T290" s="142">
        <f>S290*H290</f>
        <v>0</v>
      </c>
      <c r="AR290" s="143" t="s">
        <v>161</v>
      </c>
      <c r="AT290" s="143" t="s">
        <v>156</v>
      </c>
      <c r="AU290" s="143" t="s">
        <v>84</v>
      </c>
      <c r="AY290" s="15" t="s">
        <v>154</v>
      </c>
      <c r="BE290" s="144">
        <f>IF(N290="základní",J290,0)</f>
        <v>0</v>
      </c>
      <c r="BF290" s="144">
        <f>IF(N290="snížená",J290,0)</f>
        <v>0</v>
      </c>
      <c r="BG290" s="144">
        <f>IF(N290="zákl. přenesená",J290,0)</f>
        <v>0</v>
      </c>
      <c r="BH290" s="144">
        <f>IF(N290="sníž. přenesená",J290,0)</f>
        <v>0</v>
      </c>
      <c r="BI290" s="144">
        <f>IF(N290="nulová",J290,0)</f>
        <v>0</v>
      </c>
      <c r="BJ290" s="15" t="s">
        <v>82</v>
      </c>
      <c r="BK290" s="144">
        <f>ROUND(I290*H290,2)</f>
        <v>0</v>
      </c>
      <c r="BL290" s="15" t="s">
        <v>161</v>
      </c>
      <c r="BM290" s="143" t="s">
        <v>447</v>
      </c>
    </row>
    <row r="291" spans="2:65" s="1" customFormat="1" ht="33" customHeight="1" x14ac:dyDescent="0.2">
      <c r="B291" s="131"/>
      <c r="C291" s="132" t="s">
        <v>448</v>
      </c>
      <c r="D291" s="132" t="s">
        <v>156</v>
      </c>
      <c r="E291" s="133" t="s">
        <v>449</v>
      </c>
      <c r="F291" s="134" t="s">
        <v>450</v>
      </c>
      <c r="G291" s="135" t="s">
        <v>189</v>
      </c>
      <c r="H291" s="136">
        <v>1.024</v>
      </c>
      <c r="I291" s="137"/>
      <c r="J291" s="138">
        <f>ROUND(I291*H291,2)</f>
        <v>0</v>
      </c>
      <c r="K291" s="134" t="s">
        <v>160</v>
      </c>
      <c r="L291" s="30"/>
      <c r="M291" s="139" t="s">
        <v>1</v>
      </c>
      <c r="N291" s="140" t="s">
        <v>42</v>
      </c>
      <c r="P291" s="141">
        <f>O291*H291</f>
        <v>0</v>
      </c>
      <c r="Q291" s="141">
        <v>0</v>
      </c>
      <c r="R291" s="141">
        <f>Q291*H291</f>
        <v>0</v>
      </c>
      <c r="S291" s="141">
        <v>0</v>
      </c>
      <c r="T291" s="142">
        <f>S291*H291</f>
        <v>0</v>
      </c>
      <c r="AR291" s="143" t="s">
        <v>161</v>
      </c>
      <c r="AT291" s="143" t="s">
        <v>156</v>
      </c>
      <c r="AU291" s="143" t="s">
        <v>84</v>
      </c>
      <c r="AY291" s="15" t="s">
        <v>154</v>
      </c>
      <c r="BE291" s="144">
        <f>IF(N291="základní",J291,0)</f>
        <v>0</v>
      </c>
      <c r="BF291" s="144">
        <f>IF(N291="snížená",J291,0)</f>
        <v>0</v>
      </c>
      <c r="BG291" s="144">
        <f>IF(N291="zákl. přenesená",J291,0)</f>
        <v>0</v>
      </c>
      <c r="BH291" s="144">
        <f>IF(N291="sníž. přenesená",J291,0)</f>
        <v>0</v>
      </c>
      <c r="BI291" s="144">
        <f>IF(N291="nulová",J291,0)</f>
        <v>0</v>
      </c>
      <c r="BJ291" s="15" t="s">
        <v>82</v>
      </c>
      <c r="BK291" s="144">
        <f>ROUND(I291*H291,2)</f>
        <v>0</v>
      </c>
      <c r="BL291" s="15" t="s">
        <v>161</v>
      </c>
      <c r="BM291" s="143" t="s">
        <v>451</v>
      </c>
    </row>
    <row r="292" spans="2:65" s="1" customFormat="1" ht="16.5" customHeight="1" x14ac:dyDescent="0.2">
      <c r="B292" s="131"/>
      <c r="C292" s="132" t="s">
        <v>452</v>
      </c>
      <c r="D292" s="132" t="s">
        <v>156</v>
      </c>
      <c r="E292" s="133" t="s">
        <v>453</v>
      </c>
      <c r="F292" s="134" t="s">
        <v>454</v>
      </c>
      <c r="G292" s="135" t="s">
        <v>242</v>
      </c>
      <c r="H292" s="136">
        <v>1.2999999999999999E-2</v>
      </c>
      <c r="I292" s="137"/>
      <c r="J292" s="138">
        <f>ROUND(I292*H292,2)</f>
        <v>0</v>
      </c>
      <c r="K292" s="134" t="s">
        <v>160</v>
      </c>
      <c r="L292" s="30"/>
      <c r="M292" s="139" t="s">
        <v>1</v>
      </c>
      <c r="N292" s="140" t="s">
        <v>42</v>
      </c>
      <c r="P292" s="141">
        <f>O292*H292</f>
        <v>0</v>
      </c>
      <c r="Q292" s="141">
        <v>1.06277</v>
      </c>
      <c r="R292" s="141">
        <f>Q292*H292</f>
        <v>1.381601E-2</v>
      </c>
      <c r="S292" s="141">
        <v>0</v>
      </c>
      <c r="T292" s="142">
        <f>S292*H292</f>
        <v>0</v>
      </c>
      <c r="AR292" s="143" t="s">
        <v>161</v>
      </c>
      <c r="AT292" s="143" t="s">
        <v>156</v>
      </c>
      <c r="AU292" s="143" t="s">
        <v>84</v>
      </c>
      <c r="AY292" s="15" t="s">
        <v>154</v>
      </c>
      <c r="BE292" s="144">
        <f>IF(N292="základní",J292,0)</f>
        <v>0</v>
      </c>
      <c r="BF292" s="144">
        <f>IF(N292="snížená",J292,0)</f>
        <v>0</v>
      </c>
      <c r="BG292" s="144">
        <f>IF(N292="zákl. přenesená",J292,0)</f>
        <v>0</v>
      </c>
      <c r="BH292" s="144">
        <f>IF(N292="sníž. přenesená",J292,0)</f>
        <v>0</v>
      </c>
      <c r="BI292" s="144">
        <f>IF(N292="nulová",J292,0)</f>
        <v>0</v>
      </c>
      <c r="BJ292" s="15" t="s">
        <v>82</v>
      </c>
      <c r="BK292" s="144">
        <f>ROUND(I292*H292,2)</f>
        <v>0</v>
      </c>
      <c r="BL292" s="15" t="s">
        <v>161</v>
      </c>
      <c r="BM292" s="143" t="s">
        <v>455</v>
      </c>
    </row>
    <row r="293" spans="2:65" s="12" customFormat="1" x14ac:dyDescent="0.2">
      <c r="B293" s="145"/>
      <c r="D293" s="146" t="s">
        <v>163</v>
      </c>
      <c r="E293" s="147" t="s">
        <v>1</v>
      </c>
      <c r="F293" s="148" t="s">
        <v>456</v>
      </c>
      <c r="H293" s="149">
        <v>1.2999999999999999E-2</v>
      </c>
      <c r="I293" s="150"/>
      <c r="L293" s="145"/>
      <c r="M293" s="151"/>
      <c r="T293" s="152"/>
      <c r="AT293" s="147" t="s">
        <v>163</v>
      </c>
      <c r="AU293" s="147" t="s">
        <v>84</v>
      </c>
      <c r="AV293" s="12" t="s">
        <v>84</v>
      </c>
      <c r="AW293" s="12" t="s">
        <v>34</v>
      </c>
      <c r="AX293" s="12" t="s">
        <v>82</v>
      </c>
      <c r="AY293" s="147" t="s">
        <v>154</v>
      </c>
    </row>
    <row r="294" spans="2:65" s="1" customFormat="1" ht="24.2" customHeight="1" x14ac:dyDescent="0.2">
      <c r="B294" s="131"/>
      <c r="C294" s="132" t="s">
        <v>457</v>
      </c>
      <c r="D294" s="132" t="s">
        <v>156</v>
      </c>
      <c r="E294" s="133" t="s">
        <v>458</v>
      </c>
      <c r="F294" s="134" t="s">
        <v>459</v>
      </c>
      <c r="G294" s="135" t="s">
        <v>159</v>
      </c>
      <c r="H294" s="136">
        <v>123.16800000000001</v>
      </c>
      <c r="I294" s="137"/>
      <c r="J294" s="138">
        <f>ROUND(I294*H294,2)</f>
        <v>0</v>
      </c>
      <c r="K294" s="134" t="s">
        <v>160</v>
      </c>
      <c r="L294" s="30"/>
      <c r="M294" s="139" t="s">
        <v>1</v>
      </c>
      <c r="N294" s="140" t="s">
        <v>42</v>
      </c>
      <c r="P294" s="141">
        <f>O294*H294</f>
        <v>0</v>
      </c>
      <c r="Q294" s="141">
        <v>0.11</v>
      </c>
      <c r="R294" s="141">
        <f>Q294*H294</f>
        <v>13.548480000000001</v>
      </c>
      <c r="S294" s="141">
        <v>0</v>
      </c>
      <c r="T294" s="142">
        <f>S294*H294</f>
        <v>0</v>
      </c>
      <c r="AR294" s="143" t="s">
        <v>161</v>
      </c>
      <c r="AT294" s="143" t="s">
        <v>156</v>
      </c>
      <c r="AU294" s="143" t="s">
        <v>84</v>
      </c>
      <c r="AY294" s="15" t="s">
        <v>154</v>
      </c>
      <c r="BE294" s="144">
        <f>IF(N294="základní",J294,0)</f>
        <v>0</v>
      </c>
      <c r="BF294" s="144">
        <f>IF(N294="snížená",J294,0)</f>
        <v>0</v>
      </c>
      <c r="BG294" s="144">
        <f>IF(N294="zákl. přenesená",J294,0)</f>
        <v>0</v>
      </c>
      <c r="BH294" s="144">
        <f>IF(N294="sníž. přenesená",J294,0)</f>
        <v>0</v>
      </c>
      <c r="BI294" s="144">
        <f>IF(N294="nulová",J294,0)</f>
        <v>0</v>
      </c>
      <c r="BJ294" s="15" t="s">
        <v>82</v>
      </c>
      <c r="BK294" s="144">
        <f>ROUND(I294*H294,2)</f>
        <v>0</v>
      </c>
      <c r="BL294" s="15" t="s">
        <v>161</v>
      </c>
      <c r="BM294" s="143" t="s">
        <v>460</v>
      </c>
    </row>
    <row r="295" spans="2:65" s="12" customFormat="1" x14ac:dyDescent="0.2">
      <c r="B295" s="145"/>
      <c r="D295" s="146" t="s">
        <v>163</v>
      </c>
      <c r="E295" s="147" t="s">
        <v>1</v>
      </c>
      <c r="F295" s="148" t="s">
        <v>461</v>
      </c>
      <c r="H295" s="149">
        <v>62.548000000000002</v>
      </c>
      <c r="I295" s="150"/>
      <c r="L295" s="145"/>
      <c r="M295" s="151"/>
      <c r="T295" s="152"/>
      <c r="AT295" s="147" t="s">
        <v>163</v>
      </c>
      <c r="AU295" s="147" t="s">
        <v>84</v>
      </c>
      <c r="AV295" s="12" t="s">
        <v>84</v>
      </c>
      <c r="AW295" s="12" t="s">
        <v>34</v>
      </c>
      <c r="AX295" s="12" t="s">
        <v>77</v>
      </c>
      <c r="AY295" s="147" t="s">
        <v>154</v>
      </c>
    </row>
    <row r="296" spans="2:65" s="12" customFormat="1" x14ac:dyDescent="0.2">
      <c r="B296" s="145"/>
      <c r="D296" s="146" t="s">
        <v>163</v>
      </c>
      <c r="E296" s="147" t="s">
        <v>1</v>
      </c>
      <c r="F296" s="148" t="s">
        <v>462</v>
      </c>
      <c r="H296" s="149">
        <v>60.62</v>
      </c>
      <c r="I296" s="150"/>
      <c r="L296" s="145"/>
      <c r="M296" s="151"/>
      <c r="T296" s="152"/>
      <c r="AT296" s="147" t="s">
        <v>163</v>
      </c>
      <c r="AU296" s="147" t="s">
        <v>84</v>
      </c>
      <c r="AV296" s="12" t="s">
        <v>84</v>
      </c>
      <c r="AW296" s="12" t="s">
        <v>34</v>
      </c>
      <c r="AX296" s="12" t="s">
        <v>77</v>
      </c>
      <c r="AY296" s="147" t="s">
        <v>154</v>
      </c>
    </row>
    <row r="297" spans="2:65" s="13" customFormat="1" x14ac:dyDescent="0.2">
      <c r="B297" s="153"/>
      <c r="D297" s="146" t="s">
        <v>163</v>
      </c>
      <c r="E297" s="154" t="s">
        <v>1</v>
      </c>
      <c r="F297" s="155" t="s">
        <v>224</v>
      </c>
      <c r="H297" s="156">
        <v>123.16800000000001</v>
      </c>
      <c r="I297" s="157"/>
      <c r="L297" s="153"/>
      <c r="M297" s="158"/>
      <c r="T297" s="159"/>
      <c r="AT297" s="154" t="s">
        <v>163</v>
      </c>
      <c r="AU297" s="154" t="s">
        <v>84</v>
      </c>
      <c r="AV297" s="13" t="s">
        <v>161</v>
      </c>
      <c r="AW297" s="13" t="s">
        <v>34</v>
      </c>
      <c r="AX297" s="13" t="s">
        <v>82</v>
      </c>
      <c r="AY297" s="154" t="s">
        <v>154</v>
      </c>
    </row>
    <row r="298" spans="2:65" s="1" customFormat="1" ht="24.2" customHeight="1" x14ac:dyDescent="0.2">
      <c r="B298" s="131"/>
      <c r="C298" s="132" t="s">
        <v>463</v>
      </c>
      <c r="D298" s="132" t="s">
        <v>156</v>
      </c>
      <c r="E298" s="133" t="s">
        <v>464</v>
      </c>
      <c r="F298" s="134" t="s">
        <v>465</v>
      </c>
      <c r="G298" s="135" t="s">
        <v>159</v>
      </c>
      <c r="H298" s="136">
        <v>223.86799999999999</v>
      </c>
      <c r="I298" s="137"/>
      <c r="J298" s="138">
        <f>ROUND(I298*H298,2)</f>
        <v>0</v>
      </c>
      <c r="K298" s="134" t="s">
        <v>160</v>
      </c>
      <c r="L298" s="30"/>
      <c r="M298" s="139" t="s">
        <v>1</v>
      </c>
      <c r="N298" s="140" t="s">
        <v>42</v>
      </c>
      <c r="P298" s="141">
        <f>O298*H298</f>
        <v>0</v>
      </c>
      <c r="Q298" s="141">
        <v>1.0999999999999999E-2</v>
      </c>
      <c r="R298" s="141">
        <f>Q298*H298</f>
        <v>2.462548</v>
      </c>
      <c r="S298" s="141">
        <v>0</v>
      </c>
      <c r="T298" s="142">
        <f>S298*H298</f>
        <v>0</v>
      </c>
      <c r="AR298" s="143" t="s">
        <v>161</v>
      </c>
      <c r="AT298" s="143" t="s">
        <v>156</v>
      </c>
      <c r="AU298" s="143" t="s">
        <v>84</v>
      </c>
      <c r="AY298" s="15" t="s">
        <v>154</v>
      </c>
      <c r="BE298" s="144">
        <f>IF(N298="základní",J298,0)</f>
        <v>0</v>
      </c>
      <c r="BF298" s="144">
        <f>IF(N298="snížená",J298,0)</f>
        <v>0</v>
      </c>
      <c r="BG298" s="144">
        <f>IF(N298="zákl. přenesená",J298,0)</f>
        <v>0</v>
      </c>
      <c r="BH298" s="144">
        <f>IF(N298="sníž. přenesená",J298,0)</f>
        <v>0</v>
      </c>
      <c r="BI298" s="144">
        <f>IF(N298="nulová",J298,0)</f>
        <v>0</v>
      </c>
      <c r="BJ298" s="15" t="s">
        <v>82</v>
      </c>
      <c r="BK298" s="144">
        <f>ROUND(I298*H298,2)</f>
        <v>0</v>
      </c>
      <c r="BL298" s="15" t="s">
        <v>161</v>
      </c>
      <c r="BM298" s="143" t="s">
        <v>466</v>
      </c>
    </row>
    <row r="299" spans="2:65" s="12" customFormat="1" x14ac:dyDescent="0.2">
      <c r="B299" s="145"/>
      <c r="D299" s="146" t="s">
        <v>163</v>
      </c>
      <c r="E299" s="147" t="s">
        <v>1</v>
      </c>
      <c r="F299" s="148" t="s">
        <v>467</v>
      </c>
      <c r="H299" s="149">
        <v>62.548000000000002</v>
      </c>
      <c r="I299" s="150"/>
      <c r="L299" s="145"/>
      <c r="M299" s="151"/>
      <c r="T299" s="152"/>
      <c r="AT299" s="147" t="s">
        <v>163</v>
      </c>
      <c r="AU299" s="147" t="s">
        <v>84</v>
      </c>
      <c r="AV299" s="12" t="s">
        <v>84</v>
      </c>
      <c r="AW299" s="12" t="s">
        <v>34</v>
      </c>
      <c r="AX299" s="12" t="s">
        <v>77</v>
      </c>
      <c r="AY299" s="147" t="s">
        <v>154</v>
      </c>
    </row>
    <row r="300" spans="2:65" s="12" customFormat="1" x14ac:dyDescent="0.2">
      <c r="B300" s="145"/>
      <c r="D300" s="146" t="s">
        <v>163</v>
      </c>
      <c r="E300" s="147" t="s">
        <v>1</v>
      </c>
      <c r="F300" s="148" t="s">
        <v>468</v>
      </c>
      <c r="H300" s="149">
        <v>101.2</v>
      </c>
      <c r="I300" s="150"/>
      <c r="L300" s="145"/>
      <c r="M300" s="151"/>
      <c r="T300" s="152"/>
      <c r="AT300" s="147" t="s">
        <v>163</v>
      </c>
      <c r="AU300" s="147" t="s">
        <v>84</v>
      </c>
      <c r="AV300" s="12" t="s">
        <v>84</v>
      </c>
      <c r="AW300" s="12" t="s">
        <v>34</v>
      </c>
      <c r="AX300" s="12" t="s">
        <v>77</v>
      </c>
      <c r="AY300" s="147" t="s">
        <v>154</v>
      </c>
    </row>
    <row r="301" spans="2:65" s="12" customFormat="1" x14ac:dyDescent="0.2">
      <c r="B301" s="145"/>
      <c r="D301" s="146" t="s">
        <v>163</v>
      </c>
      <c r="E301" s="147" t="s">
        <v>1</v>
      </c>
      <c r="F301" s="148" t="s">
        <v>469</v>
      </c>
      <c r="H301" s="149">
        <v>60.12</v>
      </c>
      <c r="I301" s="150"/>
      <c r="L301" s="145"/>
      <c r="M301" s="151"/>
      <c r="T301" s="152"/>
      <c r="AT301" s="147" t="s">
        <v>163</v>
      </c>
      <c r="AU301" s="147" t="s">
        <v>84</v>
      </c>
      <c r="AV301" s="12" t="s">
        <v>84</v>
      </c>
      <c r="AW301" s="12" t="s">
        <v>34</v>
      </c>
      <c r="AX301" s="12" t="s">
        <v>77</v>
      </c>
      <c r="AY301" s="147" t="s">
        <v>154</v>
      </c>
    </row>
    <row r="302" spans="2:65" s="13" customFormat="1" x14ac:dyDescent="0.2">
      <c r="B302" s="153"/>
      <c r="D302" s="146" t="s">
        <v>163</v>
      </c>
      <c r="E302" s="154" t="s">
        <v>1</v>
      </c>
      <c r="F302" s="155" t="s">
        <v>224</v>
      </c>
      <c r="H302" s="156">
        <v>223.86799999999999</v>
      </c>
      <c r="I302" s="157"/>
      <c r="L302" s="153"/>
      <c r="M302" s="158"/>
      <c r="T302" s="159"/>
      <c r="AT302" s="154" t="s">
        <v>163</v>
      </c>
      <c r="AU302" s="154" t="s">
        <v>84</v>
      </c>
      <c r="AV302" s="13" t="s">
        <v>161</v>
      </c>
      <c r="AW302" s="13" t="s">
        <v>34</v>
      </c>
      <c r="AX302" s="13" t="s">
        <v>82</v>
      </c>
      <c r="AY302" s="154" t="s">
        <v>154</v>
      </c>
    </row>
    <row r="303" spans="2:65" s="1" customFormat="1" ht="21.75" customHeight="1" x14ac:dyDescent="0.2">
      <c r="B303" s="131"/>
      <c r="C303" s="132" t="s">
        <v>470</v>
      </c>
      <c r="D303" s="132" t="s">
        <v>156</v>
      </c>
      <c r="E303" s="133" t="s">
        <v>471</v>
      </c>
      <c r="F303" s="134" t="s">
        <v>472</v>
      </c>
      <c r="G303" s="135" t="s">
        <v>159</v>
      </c>
      <c r="H303" s="136">
        <v>6</v>
      </c>
      <c r="I303" s="137"/>
      <c r="J303" s="138">
        <f>ROUND(I303*H303,2)</f>
        <v>0</v>
      </c>
      <c r="K303" s="134" t="s">
        <v>160</v>
      </c>
      <c r="L303" s="30"/>
      <c r="M303" s="139" t="s">
        <v>1</v>
      </c>
      <c r="N303" s="140" t="s">
        <v>42</v>
      </c>
      <c r="P303" s="141">
        <f>O303*H303</f>
        <v>0</v>
      </c>
      <c r="Q303" s="141">
        <v>0.3674</v>
      </c>
      <c r="R303" s="141">
        <f>Q303*H303</f>
        <v>2.2044000000000001</v>
      </c>
      <c r="S303" s="141">
        <v>0</v>
      </c>
      <c r="T303" s="142">
        <f>S303*H303</f>
        <v>0</v>
      </c>
      <c r="AR303" s="143" t="s">
        <v>161</v>
      </c>
      <c r="AT303" s="143" t="s">
        <v>156</v>
      </c>
      <c r="AU303" s="143" t="s">
        <v>84</v>
      </c>
      <c r="AY303" s="15" t="s">
        <v>154</v>
      </c>
      <c r="BE303" s="144">
        <f>IF(N303="základní",J303,0)</f>
        <v>0</v>
      </c>
      <c r="BF303" s="144">
        <f>IF(N303="snížená",J303,0)</f>
        <v>0</v>
      </c>
      <c r="BG303" s="144">
        <f>IF(N303="zákl. přenesená",J303,0)</f>
        <v>0</v>
      </c>
      <c r="BH303" s="144">
        <f>IF(N303="sníž. přenesená",J303,0)</f>
        <v>0</v>
      </c>
      <c r="BI303" s="144">
        <f>IF(N303="nulová",J303,0)</f>
        <v>0</v>
      </c>
      <c r="BJ303" s="15" t="s">
        <v>82</v>
      </c>
      <c r="BK303" s="144">
        <f>ROUND(I303*H303,2)</f>
        <v>0</v>
      </c>
      <c r="BL303" s="15" t="s">
        <v>161</v>
      </c>
      <c r="BM303" s="143" t="s">
        <v>473</v>
      </c>
    </row>
    <row r="304" spans="2:65" s="12" customFormat="1" x14ac:dyDescent="0.2">
      <c r="B304" s="145"/>
      <c r="D304" s="146" t="s">
        <v>163</v>
      </c>
      <c r="E304" s="147" t="s">
        <v>1</v>
      </c>
      <c r="F304" s="148" t="s">
        <v>474</v>
      </c>
      <c r="H304" s="149">
        <v>6</v>
      </c>
      <c r="I304" s="150"/>
      <c r="L304" s="145"/>
      <c r="M304" s="151"/>
      <c r="T304" s="152"/>
      <c r="AT304" s="147" t="s">
        <v>163</v>
      </c>
      <c r="AU304" s="147" t="s">
        <v>84</v>
      </c>
      <c r="AV304" s="12" t="s">
        <v>84</v>
      </c>
      <c r="AW304" s="12" t="s">
        <v>34</v>
      </c>
      <c r="AX304" s="12" t="s">
        <v>82</v>
      </c>
      <c r="AY304" s="147" t="s">
        <v>154</v>
      </c>
    </row>
    <row r="305" spans="2:65" s="1" customFormat="1" ht="21.75" customHeight="1" x14ac:dyDescent="0.2">
      <c r="B305" s="131"/>
      <c r="C305" s="132" t="s">
        <v>475</v>
      </c>
      <c r="D305" s="132" t="s">
        <v>156</v>
      </c>
      <c r="E305" s="133" t="s">
        <v>476</v>
      </c>
      <c r="F305" s="134" t="s">
        <v>477</v>
      </c>
      <c r="G305" s="135" t="s">
        <v>209</v>
      </c>
      <c r="H305" s="136">
        <v>2</v>
      </c>
      <c r="I305" s="137"/>
      <c r="J305" s="138">
        <f>ROUND(I305*H305,2)</f>
        <v>0</v>
      </c>
      <c r="K305" s="134" t="s">
        <v>160</v>
      </c>
      <c r="L305" s="30"/>
      <c r="M305" s="139" t="s">
        <v>1</v>
      </c>
      <c r="N305" s="140" t="s">
        <v>42</v>
      </c>
      <c r="P305" s="141">
        <f>O305*H305</f>
        <v>0</v>
      </c>
      <c r="Q305" s="141">
        <v>4.684E-2</v>
      </c>
      <c r="R305" s="141">
        <f>Q305*H305</f>
        <v>9.3679999999999999E-2</v>
      </c>
      <c r="S305" s="141">
        <v>0</v>
      </c>
      <c r="T305" s="142">
        <f>S305*H305</f>
        <v>0</v>
      </c>
      <c r="AR305" s="143" t="s">
        <v>161</v>
      </c>
      <c r="AT305" s="143" t="s">
        <v>156</v>
      </c>
      <c r="AU305" s="143" t="s">
        <v>84</v>
      </c>
      <c r="AY305" s="15" t="s">
        <v>154</v>
      </c>
      <c r="BE305" s="144">
        <f>IF(N305="základní",J305,0)</f>
        <v>0</v>
      </c>
      <c r="BF305" s="144">
        <f>IF(N305="snížená",J305,0)</f>
        <v>0</v>
      </c>
      <c r="BG305" s="144">
        <f>IF(N305="zákl. přenesená",J305,0)</f>
        <v>0</v>
      </c>
      <c r="BH305" s="144">
        <f>IF(N305="sníž. přenesená",J305,0)</f>
        <v>0</v>
      </c>
      <c r="BI305" s="144">
        <f>IF(N305="nulová",J305,0)</f>
        <v>0</v>
      </c>
      <c r="BJ305" s="15" t="s">
        <v>82</v>
      </c>
      <c r="BK305" s="144">
        <f>ROUND(I305*H305,2)</f>
        <v>0</v>
      </c>
      <c r="BL305" s="15" t="s">
        <v>161</v>
      </c>
      <c r="BM305" s="143" t="s">
        <v>478</v>
      </c>
    </row>
    <row r="306" spans="2:65" s="1" customFormat="1" ht="33" customHeight="1" x14ac:dyDescent="0.2">
      <c r="B306" s="131"/>
      <c r="C306" s="160" t="s">
        <v>479</v>
      </c>
      <c r="D306" s="160" t="s">
        <v>297</v>
      </c>
      <c r="E306" s="161" t="s">
        <v>480</v>
      </c>
      <c r="F306" s="162" t="s">
        <v>481</v>
      </c>
      <c r="G306" s="163" t="s">
        <v>209</v>
      </c>
      <c r="H306" s="164">
        <v>2</v>
      </c>
      <c r="I306" s="165"/>
      <c r="J306" s="166">
        <f>ROUND(I306*H306,2)</f>
        <v>0</v>
      </c>
      <c r="K306" s="162" t="s">
        <v>160</v>
      </c>
      <c r="L306" s="167"/>
      <c r="M306" s="168" t="s">
        <v>1</v>
      </c>
      <c r="N306" s="169" t="s">
        <v>42</v>
      </c>
      <c r="P306" s="141">
        <f>O306*H306</f>
        <v>0</v>
      </c>
      <c r="Q306" s="141">
        <v>1.521E-2</v>
      </c>
      <c r="R306" s="141">
        <f>Q306*H306</f>
        <v>3.0419999999999999E-2</v>
      </c>
      <c r="S306" s="141">
        <v>0</v>
      </c>
      <c r="T306" s="142">
        <f>S306*H306</f>
        <v>0</v>
      </c>
      <c r="AR306" s="143" t="s">
        <v>192</v>
      </c>
      <c r="AT306" s="143" t="s">
        <v>297</v>
      </c>
      <c r="AU306" s="143" t="s">
        <v>84</v>
      </c>
      <c r="AY306" s="15" t="s">
        <v>154</v>
      </c>
      <c r="BE306" s="144">
        <f>IF(N306="základní",J306,0)</f>
        <v>0</v>
      </c>
      <c r="BF306" s="144">
        <f>IF(N306="snížená",J306,0)</f>
        <v>0</v>
      </c>
      <c r="BG306" s="144">
        <f>IF(N306="zákl. přenesená",J306,0)</f>
        <v>0</v>
      </c>
      <c r="BH306" s="144">
        <f>IF(N306="sníž. přenesená",J306,0)</f>
        <v>0</v>
      </c>
      <c r="BI306" s="144">
        <f>IF(N306="nulová",J306,0)</f>
        <v>0</v>
      </c>
      <c r="BJ306" s="15" t="s">
        <v>82</v>
      </c>
      <c r="BK306" s="144">
        <f>ROUND(I306*H306,2)</f>
        <v>0</v>
      </c>
      <c r="BL306" s="15" t="s">
        <v>161</v>
      </c>
      <c r="BM306" s="143" t="s">
        <v>482</v>
      </c>
    </row>
    <row r="307" spans="2:65" s="12" customFormat="1" x14ac:dyDescent="0.2">
      <c r="B307" s="145"/>
      <c r="D307" s="146" t="s">
        <v>163</v>
      </c>
      <c r="E307" s="147" t="s">
        <v>1</v>
      </c>
      <c r="F307" s="148" t="s">
        <v>483</v>
      </c>
      <c r="H307" s="149">
        <v>2</v>
      </c>
      <c r="I307" s="150"/>
      <c r="L307" s="145"/>
      <c r="M307" s="151"/>
      <c r="T307" s="152"/>
      <c r="AT307" s="147" t="s">
        <v>163</v>
      </c>
      <c r="AU307" s="147" t="s">
        <v>84</v>
      </c>
      <c r="AV307" s="12" t="s">
        <v>84</v>
      </c>
      <c r="AW307" s="12" t="s">
        <v>34</v>
      </c>
      <c r="AX307" s="12" t="s">
        <v>82</v>
      </c>
      <c r="AY307" s="147" t="s">
        <v>154</v>
      </c>
    </row>
    <row r="308" spans="2:65" s="1" customFormat="1" ht="33" customHeight="1" x14ac:dyDescent="0.2">
      <c r="B308" s="131"/>
      <c r="C308" s="132" t="s">
        <v>484</v>
      </c>
      <c r="D308" s="132" t="s">
        <v>156</v>
      </c>
      <c r="E308" s="133" t="s">
        <v>485</v>
      </c>
      <c r="F308" s="134" t="s">
        <v>486</v>
      </c>
      <c r="G308" s="135" t="s">
        <v>209</v>
      </c>
      <c r="H308" s="136">
        <v>1</v>
      </c>
      <c r="I308" s="137"/>
      <c r="J308" s="138">
        <f>ROUND(I308*H308,2)</f>
        <v>0</v>
      </c>
      <c r="K308" s="134" t="s">
        <v>160</v>
      </c>
      <c r="L308" s="30"/>
      <c r="M308" s="139" t="s">
        <v>1</v>
      </c>
      <c r="N308" s="140" t="s">
        <v>42</v>
      </c>
      <c r="P308" s="141">
        <f>O308*H308</f>
        <v>0</v>
      </c>
      <c r="Q308" s="141">
        <v>5.3620000000000001E-2</v>
      </c>
      <c r="R308" s="141">
        <f>Q308*H308</f>
        <v>5.3620000000000001E-2</v>
      </c>
      <c r="S308" s="141">
        <v>0</v>
      </c>
      <c r="T308" s="142">
        <f>S308*H308</f>
        <v>0</v>
      </c>
      <c r="AR308" s="143" t="s">
        <v>161</v>
      </c>
      <c r="AT308" s="143" t="s">
        <v>156</v>
      </c>
      <c r="AU308" s="143" t="s">
        <v>84</v>
      </c>
      <c r="AY308" s="15" t="s">
        <v>154</v>
      </c>
      <c r="BE308" s="144">
        <f>IF(N308="základní",J308,0)</f>
        <v>0</v>
      </c>
      <c r="BF308" s="144">
        <f>IF(N308="snížená",J308,0)</f>
        <v>0</v>
      </c>
      <c r="BG308" s="144">
        <f>IF(N308="zákl. přenesená",J308,0)</f>
        <v>0</v>
      </c>
      <c r="BH308" s="144">
        <f>IF(N308="sníž. přenesená",J308,0)</f>
        <v>0</v>
      </c>
      <c r="BI308" s="144">
        <f>IF(N308="nulová",J308,0)</f>
        <v>0</v>
      </c>
      <c r="BJ308" s="15" t="s">
        <v>82</v>
      </c>
      <c r="BK308" s="144">
        <f>ROUND(I308*H308,2)</f>
        <v>0</v>
      </c>
      <c r="BL308" s="15" t="s">
        <v>161</v>
      </c>
      <c r="BM308" s="143" t="s">
        <v>487</v>
      </c>
    </row>
    <row r="309" spans="2:65" s="1" customFormat="1" ht="24.2" customHeight="1" x14ac:dyDescent="0.2">
      <c r="B309" s="131"/>
      <c r="C309" s="160" t="s">
        <v>488</v>
      </c>
      <c r="D309" s="160" t="s">
        <v>297</v>
      </c>
      <c r="E309" s="161" t="s">
        <v>489</v>
      </c>
      <c r="F309" s="162" t="s">
        <v>490</v>
      </c>
      <c r="G309" s="163" t="s">
        <v>209</v>
      </c>
      <c r="H309" s="164">
        <v>1</v>
      </c>
      <c r="I309" s="165"/>
      <c r="J309" s="166">
        <f>ROUND(I309*H309,2)</f>
        <v>0</v>
      </c>
      <c r="K309" s="162" t="s">
        <v>160</v>
      </c>
      <c r="L309" s="167"/>
      <c r="M309" s="168" t="s">
        <v>1</v>
      </c>
      <c r="N309" s="169" t="s">
        <v>42</v>
      </c>
      <c r="P309" s="141">
        <f>O309*H309</f>
        <v>0</v>
      </c>
      <c r="Q309" s="141">
        <v>4.2500000000000003E-2</v>
      </c>
      <c r="R309" s="141">
        <f>Q309*H309</f>
        <v>4.2500000000000003E-2</v>
      </c>
      <c r="S309" s="141">
        <v>0</v>
      </c>
      <c r="T309" s="142">
        <f>S309*H309</f>
        <v>0</v>
      </c>
      <c r="AR309" s="143" t="s">
        <v>192</v>
      </c>
      <c r="AT309" s="143" t="s">
        <v>297</v>
      </c>
      <c r="AU309" s="143" t="s">
        <v>84</v>
      </c>
      <c r="AY309" s="15" t="s">
        <v>154</v>
      </c>
      <c r="BE309" s="144">
        <f>IF(N309="základní",J309,0)</f>
        <v>0</v>
      </c>
      <c r="BF309" s="144">
        <f>IF(N309="snížená",J309,0)</f>
        <v>0</v>
      </c>
      <c r="BG309" s="144">
        <f>IF(N309="zákl. přenesená",J309,0)</f>
        <v>0</v>
      </c>
      <c r="BH309" s="144">
        <f>IF(N309="sníž. přenesená",J309,0)</f>
        <v>0</v>
      </c>
      <c r="BI309" s="144">
        <f>IF(N309="nulová",J309,0)</f>
        <v>0</v>
      </c>
      <c r="BJ309" s="15" t="s">
        <v>82</v>
      </c>
      <c r="BK309" s="144">
        <f>ROUND(I309*H309,2)</f>
        <v>0</v>
      </c>
      <c r="BL309" s="15" t="s">
        <v>161</v>
      </c>
      <c r="BM309" s="143" t="s">
        <v>491</v>
      </c>
    </row>
    <row r="310" spans="2:65" s="1" customFormat="1" ht="37.9" customHeight="1" x14ac:dyDescent="0.2">
      <c r="B310" s="131"/>
      <c r="C310" s="132" t="s">
        <v>492</v>
      </c>
      <c r="D310" s="132" t="s">
        <v>156</v>
      </c>
      <c r="E310" s="133" t="s">
        <v>493</v>
      </c>
      <c r="F310" s="134" t="s">
        <v>494</v>
      </c>
      <c r="G310" s="135" t="s">
        <v>209</v>
      </c>
      <c r="H310" s="136">
        <v>1</v>
      </c>
      <c r="I310" s="137"/>
      <c r="J310" s="138">
        <f>ROUND(I310*H310,2)</f>
        <v>0</v>
      </c>
      <c r="K310" s="134" t="s">
        <v>160</v>
      </c>
      <c r="L310" s="30"/>
      <c r="M310" s="139" t="s">
        <v>1</v>
      </c>
      <c r="N310" s="140" t="s">
        <v>42</v>
      </c>
      <c r="P310" s="141">
        <f>O310*H310</f>
        <v>0</v>
      </c>
      <c r="Q310" s="141">
        <v>5.3620000000000001E-2</v>
      </c>
      <c r="R310" s="141">
        <f>Q310*H310</f>
        <v>5.3620000000000001E-2</v>
      </c>
      <c r="S310" s="141">
        <v>0</v>
      </c>
      <c r="T310" s="142">
        <f>S310*H310</f>
        <v>0</v>
      </c>
      <c r="AR310" s="143" t="s">
        <v>161</v>
      </c>
      <c r="AT310" s="143" t="s">
        <v>156</v>
      </c>
      <c r="AU310" s="143" t="s">
        <v>84</v>
      </c>
      <c r="AY310" s="15" t="s">
        <v>154</v>
      </c>
      <c r="BE310" s="144">
        <f>IF(N310="základní",J310,0)</f>
        <v>0</v>
      </c>
      <c r="BF310" s="144">
        <f>IF(N310="snížená",J310,0)</f>
        <v>0</v>
      </c>
      <c r="BG310" s="144">
        <f>IF(N310="zákl. přenesená",J310,0)</f>
        <v>0</v>
      </c>
      <c r="BH310" s="144">
        <f>IF(N310="sníž. přenesená",J310,0)</f>
        <v>0</v>
      </c>
      <c r="BI310" s="144">
        <f>IF(N310="nulová",J310,0)</f>
        <v>0</v>
      </c>
      <c r="BJ310" s="15" t="s">
        <v>82</v>
      </c>
      <c r="BK310" s="144">
        <f>ROUND(I310*H310,2)</f>
        <v>0</v>
      </c>
      <c r="BL310" s="15" t="s">
        <v>161</v>
      </c>
      <c r="BM310" s="143" t="s">
        <v>495</v>
      </c>
    </row>
    <row r="311" spans="2:65" s="1" customFormat="1" ht="24.2" customHeight="1" x14ac:dyDescent="0.2">
      <c r="B311" s="131"/>
      <c r="C311" s="160" t="s">
        <v>496</v>
      </c>
      <c r="D311" s="160" t="s">
        <v>297</v>
      </c>
      <c r="E311" s="161" t="s">
        <v>497</v>
      </c>
      <c r="F311" s="162" t="s">
        <v>498</v>
      </c>
      <c r="G311" s="163" t="s">
        <v>209</v>
      </c>
      <c r="H311" s="164">
        <v>1</v>
      </c>
      <c r="I311" s="165"/>
      <c r="J311" s="166">
        <f>ROUND(I311*H311,2)</f>
        <v>0</v>
      </c>
      <c r="K311" s="162" t="s">
        <v>160</v>
      </c>
      <c r="L311" s="167"/>
      <c r="M311" s="168" t="s">
        <v>1</v>
      </c>
      <c r="N311" s="169" t="s">
        <v>42</v>
      </c>
      <c r="P311" s="141">
        <f>O311*H311</f>
        <v>0</v>
      </c>
      <c r="Q311" s="141">
        <v>4.8500000000000001E-2</v>
      </c>
      <c r="R311" s="141">
        <f>Q311*H311</f>
        <v>4.8500000000000001E-2</v>
      </c>
      <c r="S311" s="141">
        <v>0</v>
      </c>
      <c r="T311" s="142">
        <f>S311*H311</f>
        <v>0</v>
      </c>
      <c r="AR311" s="143" t="s">
        <v>192</v>
      </c>
      <c r="AT311" s="143" t="s">
        <v>297</v>
      </c>
      <c r="AU311" s="143" t="s">
        <v>84</v>
      </c>
      <c r="AY311" s="15" t="s">
        <v>154</v>
      </c>
      <c r="BE311" s="144">
        <f>IF(N311="základní",J311,0)</f>
        <v>0</v>
      </c>
      <c r="BF311" s="144">
        <f>IF(N311="snížená",J311,0)</f>
        <v>0</v>
      </c>
      <c r="BG311" s="144">
        <f>IF(N311="zákl. přenesená",J311,0)</f>
        <v>0</v>
      </c>
      <c r="BH311" s="144">
        <f>IF(N311="sníž. přenesená",J311,0)</f>
        <v>0</v>
      </c>
      <c r="BI311" s="144">
        <f>IF(N311="nulová",J311,0)</f>
        <v>0</v>
      </c>
      <c r="BJ311" s="15" t="s">
        <v>82</v>
      </c>
      <c r="BK311" s="144">
        <f>ROUND(I311*H311,2)</f>
        <v>0</v>
      </c>
      <c r="BL311" s="15" t="s">
        <v>161</v>
      </c>
      <c r="BM311" s="143" t="s">
        <v>499</v>
      </c>
    </row>
    <row r="312" spans="2:65" s="1" customFormat="1" ht="24.2" customHeight="1" x14ac:dyDescent="0.2">
      <c r="B312" s="131"/>
      <c r="C312" s="132" t="s">
        <v>500</v>
      </c>
      <c r="D312" s="132" t="s">
        <v>156</v>
      </c>
      <c r="E312" s="133" t="s">
        <v>501</v>
      </c>
      <c r="F312" s="134" t="s">
        <v>502</v>
      </c>
      <c r="G312" s="135" t="s">
        <v>209</v>
      </c>
      <c r="H312" s="136">
        <v>1</v>
      </c>
      <c r="I312" s="137"/>
      <c r="J312" s="138">
        <f>ROUND(I312*H312,2)</f>
        <v>0</v>
      </c>
      <c r="K312" s="134" t="s">
        <v>160</v>
      </c>
      <c r="L312" s="30"/>
      <c r="M312" s="139" t="s">
        <v>1</v>
      </c>
      <c r="N312" s="140" t="s">
        <v>42</v>
      </c>
      <c r="P312" s="141">
        <f>O312*H312</f>
        <v>0</v>
      </c>
      <c r="Q312" s="141">
        <v>4.854E-2</v>
      </c>
      <c r="R312" s="141">
        <f>Q312*H312</f>
        <v>4.854E-2</v>
      </c>
      <c r="S312" s="141">
        <v>0</v>
      </c>
      <c r="T312" s="142">
        <f>S312*H312</f>
        <v>0</v>
      </c>
      <c r="AR312" s="143" t="s">
        <v>161</v>
      </c>
      <c r="AT312" s="143" t="s">
        <v>156</v>
      </c>
      <c r="AU312" s="143" t="s">
        <v>84</v>
      </c>
      <c r="AY312" s="15" t="s">
        <v>154</v>
      </c>
      <c r="BE312" s="144">
        <f>IF(N312="základní",J312,0)</f>
        <v>0</v>
      </c>
      <c r="BF312" s="144">
        <f>IF(N312="snížená",J312,0)</f>
        <v>0</v>
      </c>
      <c r="BG312" s="144">
        <f>IF(N312="zákl. přenesená",J312,0)</f>
        <v>0</v>
      </c>
      <c r="BH312" s="144">
        <f>IF(N312="sníž. přenesená",J312,0)</f>
        <v>0</v>
      </c>
      <c r="BI312" s="144">
        <f>IF(N312="nulová",J312,0)</f>
        <v>0</v>
      </c>
      <c r="BJ312" s="15" t="s">
        <v>82</v>
      </c>
      <c r="BK312" s="144">
        <f>ROUND(I312*H312,2)</f>
        <v>0</v>
      </c>
      <c r="BL312" s="15" t="s">
        <v>161</v>
      </c>
      <c r="BM312" s="143" t="s">
        <v>503</v>
      </c>
    </row>
    <row r="313" spans="2:65" s="12" customFormat="1" x14ac:dyDescent="0.2">
      <c r="B313" s="145"/>
      <c r="D313" s="146" t="s">
        <v>163</v>
      </c>
      <c r="E313" s="147" t="s">
        <v>1</v>
      </c>
      <c r="F313" s="148" t="s">
        <v>504</v>
      </c>
      <c r="H313" s="149">
        <v>1</v>
      </c>
      <c r="I313" s="150"/>
      <c r="L313" s="145"/>
      <c r="M313" s="151"/>
      <c r="T313" s="152"/>
      <c r="AT313" s="147" t="s">
        <v>163</v>
      </c>
      <c r="AU313" s="147" t="s">
        <v>84</v>
      </c>
      <c r="AV313" s="12" t="s">
        <v>84</v>
      </c>
      <c r="AW313" s="12" t="s">
        <v>34</v>
      </c>
      <c r="AX313" s="12" t="s">
        <v>82</v>
      </c>
      <c r="AY313" s="147" t="s">
        <v>154</v>
      </c>
    </row>
    <row r="314" spans="2:65" s="1" customFormat="1" ht="16.5" customHeight="1" x14ac:dyDescent="0.2">
      <c r="B314" s="131"/>
      <c r="C314" s="160" t="s">
        <v>505</v>
      </c>
      <c r="D314" s="160" t="s">
        <v>297</v>
      </c>
      <c r="E314" s="161" t="s">
        <v>506</v>
      </c>
      <c r="F314" s="162" t="s">
        <v>507</v>
      </c>
      <c r="G314" s="163" t="s">
        <v>1</v>
      </c>
      <c r="H314" s="164">
        <v>1</v>
      </c>
      <c r="I314" s="165"/>
      <c r="J314" s="166">
        <f>ROUND(I314*H314,2)</f>
        <v>0</v>
      </c>
      <c r="K314" s="162" t="s">
        <v>1</v>
      </c>
      <c r="L314" s="167"/>
      <c r="M314" s="168" t="s">
        <v>1</v>
      </c>
      <c r="N314" s="169" t="s">
        <v>42</v>
      </c>
      <c r="P314" s="141">
        <f>O314*H314</f>
        <v>0</v>
      </c>
      <c r="Q314" s="141">
        <v>0</v>
      </c>
      <c r="R314" s="141">
        <f>Q314*H314</f>
        <v>0</v>
      </c>
      <c r="S314" s="141">
        <v>0</v>
      </c>
      <c r="T314" s="142">
        <f>S314*H314</f>
        <v>0</v>
      </c>
      <c r="AR314" s="143" t="s">
        <v>192</v>
      </c>
      <c r="AT314" s="143" t="s">
        <v>297</v>
      </c>
      <c r="AU314" s="143" t="s">
        <v>84</v>
      </c>
      <c r="AY314" s="15" t="s">
        <v>154</v>
      </c>
      <c r="BE314" s="144">
        <f>IF(N314="základní",J314,0)</f>
        <v>0</v>
      </c>
      <c r="BF314" s="144">
        <f>IF(N314="snížená",J314,0)</f>
        <v>0</v>
      </c>
      <c r="BG314" s="144">
        <f>IF(N314="zákl. přenesená",J314,0)</f>
        <v>0</v>
      </c>
      <c r="BH314" s="144">
        <f>IF(N314="sníž. přenesená",J314,0)</f>
        <v>0</v>
      </c>
      <c r="BI314" s="144">
        <f>IF(N314="nulová",J314,0)</f>
        <v>0</v>
      </c>
      <c r="BJ314" s="15" t="s">
        <v>82</v>
      </c>
      <c r="BK314" s="144">
        <f>ROUND(I314*H314,2)</f>
        <v>0</v>
      </c>
      <c r="BL314" s="15" t="s">
        <v>161</v>
      </c>
      <c r="BM314" s="143" t="s">
        <v>508</v>
      </c>
    </row>
    <row r="315" spans="2:65" s="1" customFormat="1" ht="24.2" customHeight="1" x14ac:dyDescent="0.2">
      <c r="B315" s="131"/>
      <c r="C315" s="132" t="s">
        <v>509</v>
      </c>
      <c r="D315" s="132" t="s">
        <v>156</v>
      </c>
      <c r="E315" s="133" t="s">
        <v>510</v>
      </c>
      <c r="F315" s="134" t="s">
        <v>511</v>
      </c>
      <c r="G315" s="135" t="s">
        <v>209</v>
      </c>
      <c r="H315" s="136">
        <v>2</v>
      </c>
      <c r="I315" s="137"/>
      <c r="J315" s="138">
        <f>ROUND(I315*H315,2)</f>
        <v>0</v>
      </c>
      <c r="K315" s="134" t="s">
        <v>160</v>
      </c>
      <c r="L315" s="30"/>
      <c r="M315" s="139" t="s">
        <v>1</v>
      </c>
      <c r="N315" s="140" t="s">
        <v>42</v>
      </c>
      <c r="P315" s="141">
        <f>O315*H315</f>
        <v>0</v>
      </c>
      <c r="Q315" s="141">
        <v>0</v>
      </c>
      <c r="R315" s="141">
        <f>Q315*H315</f>
        <v>0</v>
      </c>
      <c r="S315" s="141">
        <v>0</v>
      </c>
      <c r="T315" s="142">
        <f>S315*H315</f>
        <v>0</v>
      </c>
      <c r="AR315" s="143" t="s">
        <v>161</v>
      </c>
      <c r="AT315" s="143" t="s">
        <v>156</v>
      </c>
      <c r="AU315" s="143" t="s">
        <v>84</v>
      </c>
      <c r="AY315" s="15" t="s">
        <v>154</v>
      </c>
      <c r="BE315" s="144">
        <f>IF(N315="základní",J315,0)</f>
        <v>0</v>
      </c>
      <c r="BF315" s="144">
        <f>IF(N315="snížená",J315,0)</f>
        <v>0</v>
      </c>
      <c r="BG315" s="144">
        <f>IF(N315="zákl. přenesená",J315,0)</f>
        <v>0</v>
      </c>
      <c r="BH315" s="144">
        <f>IF(N315="sníž. přenesená",J315,0)</f>
        <v>0</v>
      </c>
      <c r="BI315" s="144">
        <f>IF(N315="nulová",J315,0)</f>
        <v>0</v>
      </c>
      <c r="BJ315" s="15" t="s">
        <v>82</v>
      </c>
      <c r="BK315" s="144">
        <f>ROUND(I315*H315,2)</f>
        <v>0</v>
      </c>
      <c r="BL315" s="15" t="s">
        <v>161</v>
      </c>
      <c r="BM315" s="143" t="s">
        <v>512</v>
      </c>
    </row>
    <row r="316" spans="2:65" s="12" customFormat="1" x14ac:dyDescent="0.2">
      <c r="B316" s="145"/>
      <c r="D316" s="146" t="s">
        <v>163</v>
      </c>
      <c r="E316" s="147" t="s">
        <v>1</v>
      </c>
      <c r="F316" s="148" t="s">
        <v>513</v>
      </c>
      <c r="H316" s="149">
        <v>2</v>
      </c>
      <c r="I316" s="150"/>
      <c r="L316" s="145"/>
      <c r="M316" s="151"/>
      <c r="T316" s="152"/>
      <c r="AT316" s="147" t="s">
        <v>163</v>
      </c>
      <c r="AU316" s="147" t="s">
        <v>84</v>
      </c>
      <c r="AV316" s="12" t="s">
        <v>84</v>
      </c>
      <c r="AW316" s="12" t="s">
        <v>34</v>
      </c>
      <c r="AX316" s="12" t="s">
        <v>82</v>
      </c>
      <c r="AY316" s="147" t="s">
        <v>154</v>
      </c>
    </row>
    <row r="317" spans="2:65" s="1" customFormat="1" ht="16.5" customHeight="1" x14ac:dyDescent="0.2">
      <c r="B317" s="131"/>
      <c r="C317" s="160" t="s">
        <v>514</v>
      </c>
      <c r="D317" s="160" t="s">
        <v>297</v>
      </c>
      <c r="E317" s="161" t="s">
        <v>515</v>
      </c>
      <c r="F317" s="162" t="s">
        <v>516</v>
      </c>
      <c r="G317" s="163" t="s">
        <v>209</v>
      </c>
      <c r="H317" s="164">
        <v>2</v>
      </c>
      <c r="I317" s="165"/>
      <c r="J317" s="166">
        <f>ROUND(I317*H317,2)</f>
        <v>0</v>
      </c>
      <c r="K317" s="162" t="s">
        <v>1</v>
      </c>
      <c r="L317" s="167"/>
      <c r="M317" s="168" t="s">
        <v>1</v>
      </c>
      <c r="N317" s="169" t="s">
        <v>42</v>
      </c>
      <c r="P317" s="141">
        <f>O317*H317</f>
        <v>0</v>
      </c>
      <c r="Q317" s="141">
        <v>2.5999999999999999E-3</v>
      </c>
      <c r="R317" s="141">
        <f>Q317*H317</f>
        <v>5.1999999999999998E-3</v>
      </c>
      <c r="S317" s="141">
        <v>0</v>
      </c>
      <c r="T317" s="142">
        <f>S317*H317</f>
        <v>0</v>
      </c>
      <c r="AR317" s="143" t="s">
        <v>192</v>
      </c>
      <c r="AT317" s="143" t="s">
        <v>297</v>
      </c>
      <c r="AU317" s="143" t="s">
        <v>84</v>
      </c>
      <c r="AY317" s="15" t="s">
        <v>154</v>
      </c>
      <c r="BE317" s="144">
        <f>IF(N317="základní",J317,0)</f>
        <v>0</v>
      </c>
      <c r="BF317" s="144">
        <f>IF(N317="snížená",J317,0)</f>
        <v>0</v>
      </c>
      <c r="BG317" s="144">
        <f>IF(N317="zákl. přenesená",J317,0)</f>
        <v>0</v>
      </c>
      <c r="BH317" s="144">
        <f>IF(N317="sníž. přenesená",J317,0)</f>
        <v>0</v>
      </c>
      <c r="BI317" s="144">
        <f>IF(N317="nulová",J317,0)</f>
        <v>0</v>
      </c>
      <c r="BJ317" s="15" t="s">
        <v>82</v>
      </c>
      <c r="BK317" s="144">
        <f>ROUND(I317*H317,2)</f>
        <v>0</v>
      </c>
      <c r="BL317" s="15" t="s">
        <v>161</v>
      </c>
      <c r="BM317" s="143" t="s">
        <v>517</v>
      </c>
    </row>
    <row r="318" spans="2:65" s="11" customFormat="1" ht="22.9" customHeight="1" x14ac:dyDescent="0.2">
      <c r="B318" s="119"/>
      <c r="D318" s="120" t="s">
        <v>76</v>
      </c>
      <c r="E318" s="129" t="s">
        <v>192</v>
      </c>
      <c r="F318" s="129" t="s">
        <v>518</v>
      </c>
      <c r="I318" s="122"/>
      <c r="J318" s="130">
        <f>BK318</f>
        <v>0</v>
      </c>
      <c r="L318" s="119"/>
      <c r="M318" s="124"/>
      <c r="P318" s="125">
        <f>SUM(P319:P320)</f>
        <v>0</v>
      </c>
      <c r="R318" s="125">
        <f>SUM(R319:R320)</f>
        <v>1.4831872000000001</v>
      </c>
      <c r="T318" s="126">
        <f>SUM(T319:T320)</f>
        <v>0</v>
      </c>
      <c r="AR318" s="120" t="s">
        <v>82</v>
      </c>
      <c r="AT318" s="127" t="s">
        <v>76</v>
      </c>
      <c r="AU318" s="127" t="s">
        <v>82</v>
      </c>
      <c r="AY318" s="120" t="s">
        <v>154</v>
      </c>
      <c r="BK318" s="128">
        <f>SUM(BK319:BK320)</f>
        <v>0</v>
      </c>
    </row>
    <row r="319" spans="2:65" s="1" customFormat="1" ht="24.2" customHeight="1" x14ac:dyDescent="0.2">
      <c r="B319" s="131"/>
      <c r="C319" s="132" t="s">
        <v>519</v>
      </c>
      <c r="D319" s="132" t="s">
        <v>156</v>
      </c>
      <c r="E319" s="133" t="s">
        <v>520</v>
      </c>
      <c r="F319" s="134" t="s">
        <v>521</v>
      </c>
      <c r="G319" s="135" t="s">
        <v>189</v>
      </c>
      <c r="H319" s="136">
        <v>0.88</v>
      </c>
      <c r="I319" s="137"/>
      <c r="J319" s="138">
        <f>ROUND(I319*H319,2)</f>
        <v>0</v>
      </c>
      <c r="K319" s="134" t="s">
        <v>160</v>
      </c>
      <c r="L319" s="30"/>
      <c r="M319" s="139" t="s">
        <v>1</v>
      </c>
      <c r="N319" s="140" t="s">
        <v>42</v>
      </c>
      <c r="P319" s="141">
        <f>O319*H319</f>
        <v>0</v>
      </c>
      <c r="Q319" s="141">
        <v>1.68544</v>
      </c>
      <c r="R319" s="141">
        <f>Q319*H319</f>
        <v>1.4831872000000001</v>
      </c>
      <c r="S319" s="141">
        <v>0</v>
      </c>
      <c r="T319" s="142">
        <f>S319*H319</f>
        <v>0</v>
      </c>
      <c r="AR319" s="143" t="s">
        <v>161</v>
      </c>
      <c r="AT319" s="143" t="s">
        <v>156</v>
      </c>
      <c r="AU319" s="143" t="s">
        <v>84</v>
      </c>
      <c r="AY319" s="15" t="s">
        <v>154</v>
      </c>
      <c r="BE319" s="144">
        <f>IF(N319="základní",J319,0)</f>
        <v>0</v>
      </c>
      <c r="BF319" s="144">
        <f>IF(N319="snížená",J319,0)</f>
        <v>0</v>
      </c>
      <c r="BG319" s="144">
        <f>IF(N319="zákl. přenesená",J319,0)</f>
        <v>0</v>
      </c>
      <c r="BH319" s="144">
        <f>IF(N319="sníž. přenesená",J319,0)</f>
        <v>0</v>
      </c>
      <c r="BI319" s="144">
        <f>IF(N319="nulová",J319,0)</f>
        <v>0</v>
      </c>
      <c r="BJ319" s="15" t="s">
        <v>82</v>
      </c>
      <c r="BK319" s="144">
        <f>ROUND(I319*H319,2)</f>
        <v>0</v>
      </c>
      <c r="BL319" s="15" t="s">
        <v>161</v>
      </c>
      <c r="BM319" s="143" t="s">
        <v>522</v>
      </c>
    </row>
    <row r="320" spans="2:65" s="12" customFormat="1" x14ac:dyDescent="0.2">
      <c r="B320" s="145"/>
      <c r="D320" s="146" t="s">
        <v>163</v>
      </c>
      <c r="E320" s="147" t="s">
        <v>1</v>
      </c>
      <c r="F320" s="148" t="s">
        <v>523</v>
      </c>
      <c r="H320" s="149">
        <v>0.88</v>
      </c>
      <c r="I320" s="150"/>
      <c r="L320" s="145"/>
      <c r="M320" s="151"/>
      <c r="T320" s="152"/>
      <c r="AT320" s="147" t="s">
        <v>163</v>
      </c>
      <c r="AU320" s="147" t="s">
        <v>84</v>
      </c>
      <c r="AV320" s="12" t="s">
        <v>84</v>
      </c>
      <c r="AW320" s="12" t="s">
        <v>34</v>
      </c>
      <c r="AX320" s="12" t="s">
        <v>82</v>
      </c>
      <c r="AY320" s="147" t="s">
        <v>154</v>
      </c>
    </row>
    <row r="321" spans="2:65" s="11" customFormat="1" ht="22.9" customHeight="1" x14ac:dyDescent="0.2">
      <c r="B321" s="119"/>
      <c r="D321" s="120" t="s">
        <v>76</v>
      </c>
      <c r="E321" s="129" t="s">
        <v>197</v>
      </c>
      <c r="F321" s="129" t="s">
        <v>524</v>
      </c>
      <c r="I321" s="122"/>
      <c r="J321" s="130">
        <f>BK321</f>
        <v>0</v>
      </c>
      <c r="L321" s="119"/>
      <c r="M321" s="124"/>
      <c r="P321" s="125">
        <f>SUM(P322:P413)</f>
        <v>0</v>
      </c>
      <c r="R321" s="125">
        <f>SUM(R322:R413)</f>
        <v>2.1512032000000003</v>
      </c>
      <c r="T321" s="126">
        <f>SUM(T322:T413)</f>
        <v>89.857280999999972</v>
      </c>
      <c r="AR321" s="120" t="s">
        <v>82</v>
      </c>
      <c r="AT321" s="127" t="s">
        <v>76</v>
      </c>
      <c r="AU321" s="127" t="s">
        <v>82</v>
      </c>
      <c r="AY321" s="120" t="s">
        <v>154</v>
      </c>
      <c r="BK321" s="128">
        <f>SUM(BK322:BK413)</f>
        <v>0</v>
      </c>
    </row>
    <row r="322" spans="2:65" s="1" customFormat="1" ht="24.2" customHeight="1" x14ac:dyDescent="0.2">
      <c r="B322" s="131"/>
      <c r="C322" s="132" t="s">
        <v>525</v>
      </c>
      <c r="D322" s="132" t="s">
        <v>156</v>
      </c>
      <c r="E322" s="133" t="s">
        <v>526</v>
      </c>
      <c r="F322" s="134" t="s">
        <v>527</v>
      </c>
      <c r="G322" s="135" t="s">
        <v>178</v>
      </c>
      <c r="H322" s="136">
        <v>12</v>
      </c>
      <c r="I322" s="137"/>
      <c r="J322" s="138">
        <f>ROUND(I322*H322,2)</f>
        <v>0</v>
      </c>
      <c r="K322" s="134" t="s">
        <v>160</v>
      </c>
      <c r="L322" s="30"/>
      <c r="M322" s="139" t="s">
        <v>1</v>
      </c>
      <c r="N322" s="140" t="s">
        <v>42</v>
      </c>
      <c r="P322" s="141">
        <f>O322*H322</f>
        <v>0</v>
      </c>
      <c r="Q322" s="141">
        <v>0.10988000000000001</v>
      </c>
      <c r="R322" s="141">
        <f>Q322*H322</f>
        <v>1.3185600000000002</v>
      </c>
      <c r="S322" s="141">
        <v>0</v>
      </c>
      <c r="T322" s="142">
        <f>S322*H322</f>
        <v>0</v>
      </c>
      <c r="AR322" s="143" t="s">
        <v>161</v>
      </c>
      <c r="AT322" s="143" t="s">
        <v>156</v>
      </c>
      <c r="AU322" s="143" t="s">
        <v>84</v>
      </c>
      <c r="AY322" s="15" t="s">
        <v>154</v>
      </c>
      <c r="BE322" s="144">
        <f>IF(N322="základní",J322,0)</f>
        <v>0</v>
      </c>
      <c r="BF322" s="144">
        <f>IF(N322="snížená",J322,0)</f>
        <v>0</v>
      </c>
      <c r="BG322" s="144">
        <f>IF(N322="zákl. přenesená",J322,0)</f>
        <v>0</v>
      </c>
      <c r="BH322" s="144">
        <f>IF(N322="sníž. přenesená",J322,0)</f>
        <v>0</v>
      </c>
      <c r="BI322" s="144">
        <f>IF(N322="nulová",J322,0)</f>
        <v>0</v>
      </c>
      <c r="BJ322" s="15" t="s">
        <v>82</v>
      </c>
      <c r="BK322" s="144">
        <f>ROUND(I322*H322,2)</f>
        <v>0</v>
      </c>
      <c r="BL322" s="15" t="s">
        <v>161</v>
      </c>
      <c r="BM322" s="143" t="s">
        <v>528</v>
      </c>
    </row>
    <row r="323" spans="2:65" s="1" customFormat="1" ht="16.5" customHeight="1" x14ac:dyDescent="0.2">
      <c r="B323" s="131"/>
      <c r="C323" s="160" t="s">
        <v>529</v>
      </c>
      <c r="D323" s="160" t="s">
        <v>297</v>
      </c>
      <c r="E323" s="161" t="s">
        <v>530</v>
      </c>
      <c r="F323" s="162" t="s">
        <v>531</v>
      </c>
      <c r="G323" s="163" t="s">
        <v>159</v>
      </c>
      <c r="H323" s="164">
        <v>0.30599999999999999</v>
      </c>
      <c r="I323" s="165"/>
      <c r="J323" s="166">
        <f>ROUND(I323*H323,2)</f>
        <v>0</v>
      </c>
      <c r="K323" s="162" t="s">
        <v>160</v>
      </c>
      <c r="L323" s="167"/>
      <c r="M323" s="168" t="s">
        <v>1</v>
      </c>
      <c r="N323" s="169" t="s">
        <v>42</v>
      </c>
      <c r="P323" s="141">
        <f>O323*H323</f>
        <v>0</v>
      </c>
      <c r="Q323" s="141">
        <v>0.41699999999999998</v>
      </c>
      <c r="R323" s="141">
        <f>Q323*H323</f>
        <v>0.12760199999999999</v>
      </c>
      <c r="S323" s="141">
        <v>0</v>
      </c>
      <c r="T323" s="142">
        <f>S323*H323</f>
        <v>0</v>
      </c>
      <c r="AR323" s="143" t="s">
        <v>192</v>
      </c>
      <c r="AT323" s="143" t="s">
        <v>297</v>
      </c>
      <c r="AU323" s="143" t="s">
        <v>84</v>
      </c>
      <c r="AY323" s="15" t="s">
        <v>154</v>
      </c>
      <c r="BE323" s="144">
        <f>IF(N323="základní",J323,0)</f>
        <v>0</v>
      </c>
      <c r="BF323" s="144">
        <f>IF(N323="snížená",J323,0)</f>
        <v>0</v>
      </c>
      <c r="BG323" s="144">
        <f>IF(N323="zákl. přenesená",J323,0)</f>
        <v>0</v>
      </c>
      <c r="BH323" s="144">
        <f>IF(N323="sníž. přenesená",J323,0)</f>
        <v>0</v>
      </c>
      <c r="BI323" s="144">
        <f>IF(N323="nulová",J323,0)</f>
        <v>0</v>
      </c>
      <c r="BJ323" s="15" t="s">
        <v>82</v>
      </c>
      <c r="BK323" s="144">
        <f>ROUND(I323*H323,2)</f>
        <v>0</v>
      </c>
      <c r="BL323" s="15" t="s">
        <v>161</v>
      </c>
      <c r="BM323" s="143" t="s">
        <v>532</v>
      </c>
    </row>
    <row r="324" spans="2:65" s="12" customFormat="1" x14ac:dyDescent="0.2">
      <c r="B324" s="145"/>
      <c r="D324" s="146" t="s">
        <v>163</v>
      </c>
      <c r="E324" s="147" t="s">
        <v>1</v>
      </c>
      <c r="F324" s="148" t="s">
        <v>533</v>
      </c>
      <c r="H324" s="149">
        <v>1.8</v>
      </c>
      <c r="I324" s="150"/>
      <c r="L324" s="145"/>
      <c r="M324" s="151"/>
      <c r="T324" s="152"/>
      <c r="AT324" s="147" t="s">
        <v>163</v>
      </c>
      <c r="AU324" s="147" t="s">
        <v>84</v>
      </c>
      <c r="AV324" s="12" t="s">
        <v>84</v>
      </c>
      <c r="AW324" s="12" t="s">
        <v>34</v>
      </c>
      <c r="AX324" s="12" t="s">
        <v>82</v>
      </c>
      <c r="AY324" s="147" t="s">
        <v>154</v>
      </c>
    </row>
    <row r="325" spans="2:65" s="12" customFormat="1" x14ac:dyDescent="0.2">
      <c r="B325" s="145"/>
      <c r="D325" s="146" t="s">
        <v>163</v>
      </c>
      <c r="F325" s="148" t="s">
        <v>534</v>
      </c>
      <c r="H325" s="149">
        <v>0.30599999999999999</v>
      </c>
      <c r="I325" s="150"/>
      <c r="L325" s="145"/>
      <c r="M325" s="151"/>
      <c r="T325" s="152"/>
      <c r="AT325" s="147" t="s">
        <v>163</v>
      </c>
      <c r="AU325" s="147" t="s">
        <v>84</v>
      </c>
      <c r="AV325" s="12" t="s">
        <v>84</v>
      </c>
      <c r="AW325" s="12" t="s">
        <v>3</v>
      </c>
      <c r="AX325" s="12" t="s">
        <v>82</v>
      </c>
      <c r="AY325" s="147" t="s">
        <v>154</v>
      </c>
    </row>
    <row r="326" spans="2:65" s="1" customFormat="1" ht="24.2" customHeight="1" x14ac:dyDescent="0.2">
      <c r="B326" s="131"/>
      <c r="C326" s="132" t="s">
        <v>535</v>
      </c>
      <c r="D326" s="132" t="s">
        <v>156</v>
      </c>
      <c r="E326" s="133" t="s">
        <v>536</v>
      </c>
      <c r="F326" s="134" t="s">
        <v>537</v>
      </c>
      <c r="G326" s="135" t="s">
        <v>178</v>
      </c>
      <c r="H326" s="136">
        <v>7.04</v>
      </c>
      <c r="I326" s="137"/>
      <c r="J326" s="138">
        <f>ROUND(I326*H326,2)</f>
        <v>0</v>
      </c>
      <c r="K326" s="134" t="s">
        <v>160</v>
      </c>
      <c r="L326" s="30"/>
      <c r="M326" s="139" t="s">
        <v>1</v>
      </c>
      <c r="N326" s="140" t="s">
        <v>42</v>
      </c>
      <c r="P326" s="141">
        <f>O326*H326</f>
        <v>0</v>
      </c>
      <c r="Q326" s="141">
        <v>2.0000000000000002E-5</v>
      </c>
      <c r="R326" s="141">
        <f>Q326*H326</f>
        <v>1.4080000000000001E-4</v>
      </c>
      <c r="S326" s="141">
        <v>0</v>
      </c>
      <c r="T326" s="142">
        <f>S326*H326</f>
        <v>0</v>
      </c>
      <c r="AR326" s="143" t="s">
        <v>161</v>
      </c>
      <c r="AT326" s="143" t="s">
        <v>156</v>
      </c>
      <c r="AU326" s="143" t="s">
        <v>84</v>
      </c>
      <c r="AY326" s="15" t="s">
        <v>154</v>
      </c>
      <c r="BE326" s="144">
        <f>IF(N326="základní",J326,0)</f>
        <v>0</v>
      </c>
      <c r="BF326" s="144">
        <f>IF(N326="snížená",J326,0)</f>
        <v>0</v>
      </c>
      <c r="BG326" s="144">
        <f>IF(N326="zákl. přenesená",J326,0)</f>
        <v>0</v>
      </c>
      <c r="BH326" s="144">
        <f>IF(N326="sníž. přenesená",J326,0)</f>
        <v>0</v>
      </c>
      <c r="BI326" s="144">
        <f>IF(N326="nulová",J326,0)</f>
        <v>0</v>
      </c>
      <c r="BJ326" s="15" t="s">
        <v>82</v>
      </c>
      <c r="BK326" s="144">
        <f>ROUND(I326*H326,2)</f>
        <v>0</v>
      </c>
      <c r="BL326" s="15" t="s">
        <v>161</v>
      </c>
      <c r="BM326" s="143" t="s">
        <v>538</v>
      </c>
    </row>
    <row r="327" spans="2:65" s="12" customFormat="1" x14ac:dyDescent="0.2">
      <c r="B327" s="145"/>
      <c r="D327" s="146" t="s">
        <v>163</v>
      </c>
      <c r="E327" s="147" t="s">
        <v>1</v>
      </c>
      <c r="F327" s="148" t="s">
        <v>539</v>
      </c>
      <c r="H327" s="149">
        <v>7.04</v>
      </c>
      <c r="I327" s="150"/>
      <c r="L327" s="145"/>
      <c r="M327" s="151"/>
      <c r="T327" s="152"/>
      <c r="AT327" s="147" t="s">
        <v>163</v>
      </c>
      <c r="AU327" s="147" t="s">
        <v>84</v>
      </c>
      <c r="AV327" s="12" t="s">
        <v>84</v>
      </c>
      <c r="AW327" s="12" t="s">
        <v>34</v>
      </c>
      <c r="AX327" s="12" t="s">
        <v>82</v>
      </c>
      <c r="AY327" s="147" t="s">
        <v>154</v>
      </c>
    </row>
    <row r="328" spans="2:65" s="1" customFormat="1" ht="24.2" customHeight="1" x14ac:dyDescent="0.2">
      <c r="B328" s="131"/>
      <c r="C328" s="132" t="s">
        <v>540</v>
      </c>
      <c r="D328" s="132" t="s">
        <v>156</v>
      </c>
      <c r="E328" s="133" t="s">
        <v>541</v>
      </c>
      <c r="F328" s="134" t="s">
        <v>542</v>
      </c>
      <c r="G328" s="135" t="s">
        <v>178</v>
      </c>
      <c r="H328" s="136">
        <v>100.29</v>
      </c>
      <c r="I328" s="137"/>
      <c r="J328" s="138">
        <f>ROUND(I328*H328,2)</f>
        <v>0</v>
      </c>
      <c r="K328" s="134" t="s">
        <v>160</v>
      </c>
      <c r="L328" s="30"/>
      <c r="M328" s="139" t="s">
        <v>1</v>
      </c>
      <c r="N328" s="140" t="s">
        <v>42</v>
      </c>
      <c r="P328" s="141">
        <f>O328*H328</f>
        <v>0</v>
      </c>
      <c r="Q328" s="141">
        <v>1.1E-4</v>
      </c>
      <c r="R328" s="141">
        <f>Q328*H328</f>
        <v>1.1031900000000001E-2</v>
      </c>
      <c r="S328" s="141">
        <v>0</v>
      </c>
      <c r="T328" s="142">
        <f>S328*H328</f>
        <v>0</v>
      </c>
      <c r="AR328" s="143" t="s">
        <v>161</v>
      </c>
      <c r="AT328" s="143" t="s">
        <v>156</v>
      </c>
      <c r="AU328" s="143" t="s">
        <v>84</v>
      </c>
      <c r="AY328" s="15" t="s">
        <v>154</v>
      </c>
      <c r="BE328" s="144">
        <f>IF(N328="základní",J328,0)</f>
        <v>0</v>
      </c>
      <c r="BF328" s="144">
        <f>IF(N328="snížená",J328,0)</f>
        <v>0</v>
      </c>
      <c r="BG328" s="144">
        <f>IF(N328="zákl. přenesená",J328,0)</f>
        <v>0</v>
      </c>
      <c r="BH328" s="144">
        <f>IF(N328="sníž. přenesená",J328,0)</f>
        <v>0</v>
      </c>
      <c r="BI328" s="144">
        <f>IF(N328="nulová",J328,0)</f>
        <v>0</v>
      </c>
      <c r="BJ328" s="15" t="s">
        <v>82</v>
      </c>
      <c r="BK328" s="144">
        <f>ROUND(I328*H328,2)</f>
        <v>0</v>
      </c>
      <c r="BL328" s="15" t="s">
        <v>161</v>
      </c>
      <c r="BM328" s="143" t="s">
        <v>543</v>
      </c>
    </row>
    <row r="329" spans="2:65" s="12" customFormat="1" ht="22.5" x14ac:dyDescent="0.2">
      <c r="B329" s="145"/>
      <c r="D329" s="146" t="s">
        <v>163</v>
      </c>
      <c r="E329" s="147" t="s">
        <v>1</v>
      </c>
      <c r="F329" s="148" t="s">
        <v>544</v>
      </c>
      <c r="H329" s="149">
        <v>46.865000000000002</v>
      </c>
      <c r="I329" s="150"/>
      <c r="L329" s="145"/>
      <c r="M329" s="151"/>
      <c r="T329" s="152"/>
      <c r="AT329" s="147" t="s">
        <v>163</v>
      </c>
      <c r="AU329" s="147" t="s">
        <v>84</v>
      </c>
      <c r="AV329" s="12" t="s">
        <v>84</v>
      </c>
      <c r="AW329" s="12" t="s">
        <v>34</v>
      </c>
      <c r="AX329" s="12" t="s">
        <v>77</v>
      </c>
      <c r="AY329" s="147" t="s">
        <v>154</v>
      </c>
    </row>
    <row r="330" spans="2:65" s="12" customFormat="1" ht="22.5" x14ac:dyDescent="0.2">
      <c r="B330" s="145"/>
      <c r="D330" s="146" t="s">
        <v>163</v>
      </c>
      <c r="E330" s="147" t="s">
        <v>1</v>
      </c>
      <c r="F330" s="148" t="s">
        <v>545</v>
      </c>
      <c r="H330" s="149">
        <v>53.424999999999997</v>
      </c>
      <c r="I330" s="150"/>
      <c r="L330" s="145"/>
      <c r="M330" s="151"/>
      <c r="T330" s="152"/>
      <c r="AT330" s="147" t="s">
        <v>163</v>
      </c>
      <c r="AU330" s="147" t="s">
        <v>84</v>
      </c>
      <c r="AV330" s="12" t="s">
        <v>84</v>
      </c>
      <c r="AW330" s="12" t="s">
        <v>34</v>
      </c>
      <c r="AX330" s="12" t="s">
        <v>77</v>
      </c>
      <c r="AY330" s="147" t="s">
        <v>154</v>
      </c>
    </row>
    <row r="331" spans="2:65" s="13" customFormat="1" x14ac:dyDescent="0.2">
      <c r="B331" s="153"/>
      <c r="D331" s="146" t="s">
        <v>163</v>
      </c>
      <c r="E331" s="154" t="s">
        <v>1</v>
      </c>
      <c r="F331" s="155" t="s">
        <v>224</v>
      </c>
      <c r="H331" s="156">
        <v>100.29</v>
      </c>
      <c r="I331" s="157"/>
      <c r="L331" s="153"/>
      <c r="M331" s="158"/>
      <c r="T331" s="159"/>
      <c r="AT331" s="154" t="s">
        <v>163</v>
      </c>
      <c r="AU331" s="154" t="s">
        <v>84</v>
      </c>
      <c r="AV331" s="13" t="s">
        <v>161</v>
      </c>
      <c r="AW331" s="13" t="s">
        <v>34</v>
      </c>
      <c r="AX331" s="13" t="s">
        <v>82</v>
      </c>
      <c r="AY331" s="154" t="s">
        <v>154</v>
      </c>
    </row>
    <row r="332" spans="2:65" s="1" customFormat="1" ht="16.5" customHeight="1" x14ac:dyDescent="0.2">
      <c r="B332" s="131"/>
      <c r="C332" s="132" t="s">
        <v>546</v>
      </c>
      <c r="D332" s="132" t="s">
        <v>156</v>
      </c>
      <c r="E332" s="133" t="s">
        <v>547</v>
      </c>
      <c r="F332" s="134" t="s">
        <v>548</v>
      </c>
      <c r="G332" s="135" t="s">
        <v>159</v>
      </c>
      <c r="H332" s="136">
        <v>506.8</v>
      </c>
      <c r="I332" s="137"/>
      <c r="J332" s="138">
        <f>ROUND(I332*H332,2)</f>
        <v>0</v>
      </c>
      <c r="K332" s="134" t="s">
        <v>160</v>
      </c>
      <c r="L332" s="30"/>
      <c r="M332" s="139" t="s">
        <v>1</v>
      </c>
      <c r="N332" s="140" t="s">
        <v>42</v>
      </c>
      <c r="P332" s="141">
        <f>O332*H332</f>
        <v>0</v>
      </c>
      <c r="Q332" s="141">
        <v>1.0000000000000001E-5</v>
      </c>
      <c r="R332" s="141">
        <f>Q332*H332</f>
        <v>5.0680000000000005E-3</v>
      </c>
      <c r="S332" s="141">
        <v>0</v>
      </c>
      <c r="T332" s="142">
        <f>S332*H332</f>
        <v>0</v>
      </c>
      <c r="AR332" s="143" t="s">
        <v>161</v>
      </c>
      <c r="AT332" s="143" t="s">
        <v>156</v>
      </c>
      <c r="AU332" s="143" t="s">
        <v>84</v>
      </c>
      <c r="AY332" s="15" t="s">
        <v>154</v>
      </c>
      <c r="BE332" s="144">
        <f>IF(N332="základní",J332,0)</f>
        <v>0</v>
      </c>
      <c r="BF332" s="144">
        <f>IF(N332="snížená",J332,0)</f>
        <v>0</v>
      </c>
      <c r="BG332" s="144">
        <f>IF(N332="zákl. přenesená",J332,0)</f>
        <v>0</v>
      </c>
      <c r="BH332" s="144">
        <f>IF(N332="sníž. přenesená",J332,0)</f>
        <v>0</v>
      </c>
      <c r="BI332" s="144">
        <f>IF(N332="nulová",J332,0)</f>
        <v>0</v>
      </c>
      <c r="BJ332" s="15" t="s">
        <v>82</v>
      </c>
      <c r="BK332" s="144">
        <f>ROUND(I332*H332,2)</f>
        <v>0</v>
      </c>
      <c r="BL332" s="15" t="s">
        <v>161</v>
      </c>
      <c r="BM332" s="143" t="s">
        <v>549</v>
      </c>
    </row>
    <row r="333" spans="2:65" s="12" customFormat="1" x14ac:dyDescent="0.2">
      <c r="B333" s="145"/>
      <c r="D333" s="146" t="s">
        <v>163</v>
      </c>
      <c r="E333" s="147" t="s">
        <v>1</v>
      </c>
      <c r="F333" s="148" t="s">
        <v>550</v>
      </c>
      <c r="H333" s="149">
        <v>175.9</v>
      </c>
      <c r="I333" s="150"/>
      <c r="L333" s="145"/>
      <c r="M333" s="151"/>
      <c r="T333" s="152"/>
      <c r="AT333" s="147" t="s">
        <v>163</v>
      </c>
      <c r="AU333" s="147" t="s">
        <v>84</v>
      </c>
      <c r="AV333" s="12" t="s">
        <v>84</v>
      </c>
      <c r="AW333" s="12" t="s">
        <v>34</v>
      </c>
      <c r="AX333" s="12" t="s">
        <v>77</v>
      </c>
      <c r="AY333" s="147" t="s">
        <v>154</v>
      </c>
    </row>
    <row r="334" spans="2:65" s="12" customFormat="1" x14ac:dyDescent="0.2">
      <c r="B334" s="145"/>
      <c r="D334" s="146" t="s">
        <v>163</v>
      </c>
      <c r="E334" s="147" t="s">
        <v>1</v>
      </c>
      <c r="F334" s="148" t="s">
        <v>551</v>
      </c>
      <c r="H334" s="149">
        <v>330.9</v>
      </c>
      <c r="I334" s="150"/>
      <c r="L334" s="145"/>
      <c r="M334" s="151"/>
      <c r="T334" s="152"/>
      <c r="AT334" s="147" t="s">
        <v>163</v>
      </c>
      <c r="AU334" s="147" t="s">
        <v>84</v>
      </c>
      <c r="AV334" s="12" t="s">
        <v>84</v>
      </c>
      <c r="AW334" s="12" t="s">
        <v>34</v>
      </c>
      <c r="AX334" s="12" t="s">
        <v>77</v>
      </c>
      <c r="AY334" s="147" t="s">
        <v>154</v>
      </c>
    </row>
    <row r="335" spans="2:65" s="13" customFormat="1" x14ac:dyDescent="0.2">
      <c r="B335" s="153"/>
      <c r="D335" s="146" t="s">
        <v>163</v>
      </c>
      <c r="E335" s="154" t="s">
        <v>1</v>
      </c>
      <c r="F335" s="155" t="s">
        <v>224</v>
      </c>
      <c r="H335" s="156">
        <v>506.8</v>
      </c>
      <c r="I335" s="157"/>
      <c r="L335" s="153"/>
      <c r="M335" s="158"/>
      <c r="T335" s="159"/>
      <c r="AT335" s="154" t="s">
        <v>163</v>
      </c>
      <c r="AU335" s="154" t="s">
        <v>84</v>
      </c>
      <c r="AV335" s="13" t="s">
        <v>161</v>
      </c>
      <c r="AW335" s="13" t="s">
        <v>34</v>
      </c>
      <c r="AX335" s="13" t="s">
        <v>82</v>
      </c>
      <c r="AY335" s="154" t="s">
        <v>154</v>
      </c>
    </row>
    <row r="336" spans="2:65" s="1" customFormat="1" ht="21.75" customHeight="1" x14ac:dyDescent="0.2">
      <c r="B336" s="131"/>
      <c r="C336" s="132" t="s">
        <v>552</v>
      </c>
      <c r="D336" s="132" t="s">
        <v>156</v>
      </c>
      <c r="E336" s="133" t="s">
        <v>553</v>
      </c>
      <c r="F336" s="134" t="s">
        <v>554</v>
      </c>
      <c r="G336" s="135" t="s">
        <v>159</v>
      </c>
      <c r="H336" s="136">
        <v>22.837</v>
      </c>
      <c r="I336" s="137"/>
      <c r="J336" s="138">
        <f>ROUND(I336*H336,2)</f>
        <v>0</v>
      </c>
      <c r="K336" s="134" t="s">
        <v>160</v>
      </c>
      <c r="L336" s="30"/>
      <c r="M336" s="139" t="s">
        <v>1</v>
      </c>
      <c r="N336" s="140" t="s">
        <v>42</v>
      </c>
      <c r="P336" s="141">
        <f>O336*H336</f>
        <v>0</v>
      </c>
      <c r="Q336" s="141">
        <v>0</v>
      </c>
      <c r="R336" s="141">
        <f>Q336*H336</f>
        <v>0</v>
      </c>
      <c r="S336" s="141">
        <v>0.18099999999999999</v>
      </c>
      <c r="T336" s="142">
        <f>S336*H336</f>
        <v>4.1334970000000002</v>
      </c>
      <c r="AR336" s="143" t="s">
        <v>161</v>
      </c>
      <c r="AT336" s="143" t="s">
        <v>156</v>
      </c>
      <c r="AU336" s="143" t="s">
        <v>84</v>
      </c>
      <c r="AY336" s="15" t="s">
        <v>154</v>
      </c>
      <c r="BE336" s="144">
        <f>IF(N336="základní",J336,0)</f>
        <v>0</v>
      </c>
      <c r="BF336" s="144">
        <f>IF(N336="snížená",J336,0)</f>
        <v>0</v>
      </c>
      <c r="BG336" s="144">
        <f>IF(N336="zákl. přenesená",J336,0)</f>
        <v>0</v>
      </c>
      <c r="BH336" s="144">
        <f>IF(N336="sníž. přenesená",J336,0)</f>
        <v>0</v>
      </c>
      <c r="BI336" s="144">
        <f>IF(N336="nulová",J336,0)</f>
        <v>0</v>
      </c>
      <c r="BJ336" s="15" t="s">
        <v>82</v>
      </c>
      <c r="BK336" s="144">
        <f>ROUND(I336*H336,2)</f>
        <v>0</v>
      </c>
      <c r="BL336" s="15" t="s">
        <v>161</v>
      </c>
      <c r="BM336" s="143" t="s">
        <v>555</v>
      </c>
    </row>
    <row r="337" spans="2:65" s="12" customFormat="1" x14ac:dyDescent="0.2">
      <c r="B337" s="145"/>
      <c r="D337" s="146" t="s">
        <v>163</v>
      </c>
      <c r="E337" s="147" t="s">
        <v>1</v>
      </c>
      <c r="F337" s="148" t="s">
        <v>556</v>
      </c>
      <c r="H337" s="149">
        <v>17.637</v>
      </c>
      <c r="I337" s="150"/>
      <c r="L337" s="145"/>
      <c r="M337" s="151"/>
      <c r="T337" s="152"/>
      <c r="AT337" s="147" t="s">
        <v>163</v>
      </c>
      <c r="AU337" s="147" t="s">
        <v>84</v>
      </c>
      <c r="AV337" s="12" t="s">
        <v>84</v>
      </c>
      <c r="AW337" s="12" t="s">
        <v>34</v>
      </c>
      <c r="AX337" s="12" t="s">
        <v>77</v>
      </c>
      <c r="AY337" s="147" t="s">
        <v>154</v>
      </c>
    </row>
    <row r="338" spans="2:65" s="12" customFormat="1" x14ac:dyDescent="0.2">
      <c r="B338" s="145"/>
      <c r="D338" s="146" t="s">
        <v>163</v>
      </c>
      <c r="E338" s="147" t="s">
        <v>1</v>
      </c>
      <c r="F338" s="148" t="s">
        <v>557</v>
      </c>
      <c r="H338" s="149">
        <v>5.2</v>
      </c>
      <c r="I338" s="150"/>
      <c r="L338" s="145"/>
      <c r="M338" s="151"/>
      <c r="T338" s="152"/>
      <c r="AT338" s="147" t="s">
        <v>163</v>
      </c>
      <c r="AU338" s="147" t="s">
        <v>84</v>
      </c>
      <c r="AV338" s="12" t="s">
        <v>84</v>
      </c>
      <c r="AW338" s="12" t="s">
        <v>34</v>
      </c>
      <c r="AX338" s="12" t="s">
        <v>77</v>
      </c>
      <c r="AY338" s="147" t="s">
        <v>154</v>
      </c>
    </row>
    <row r="339" spans="2:65" s="13" customFormat="1" x14ac:dyDescent="0.2">
      <c r="B339" s="153"/>
      <c r="D339" s="146" t="s">
        <v>163</v>
      </c>
      <c r="E339" s="154" t="s">
        <v>1</v>
      </c>
      <c r="F339" s="155" t="s">
        <v>224</v>
      </c>
      <c r="H339" s="156">
        <v>22.837</v>
      </c>
      <c r="I339" s="157"/>
      <c r="L339" s="153"/>
      <c r="M339" s="158"/>
      <c r="T339" s="159"/>
      <c r="AT339" s="154" t="s">
        <v>163</v>
      </c>
      <c r="AU339" s="154" t="s">
        <v>84</v>
      </c>
      <c r="AV339" s="13" t="s">
        <v>161</v>
      </c>
      <c r="AW339" s="13" t="s">
        <v>34</v>
      </c>
      <c r="AX339" s="13" t="s">
        <v>82</v>
      </c>
      <c r="AY339" s="154" t="s">
        <v>154</v>
      </c>
    </row>
    <row r="340" spans="2:65" s="1" customFormat="1" ht="16.5" customHeight="1" x14ac:dyDescent="0.2">
      <c r="B340" s="131"/>
      <c r="C340" s="132" t="s">
        <v>558</v>
      </c>
      <c r="D340" s="132" t="s">
        <v>156</v>
      </c>
      <c r="E340" s="133" t="s">
        <v>559</v>
      </c>
      <c r="F340" s="134" t="s">
        <v>560</v>
      </c>
      <c r="G340" s="135" t="s">
        <v>189</v>
      </c>
      <c r="H340" s="136">
        <v>0.191</v>
      </c>
      <c r="I340" s="137"/>
      <c r="J340" s="138">
        <f>ROUND(I340*H340,2)</f>
        <v>0</v>
      </c>
      <c r="K340" s="134" t="s">
        <v>160</v>
      </c>
      <c r="L340" s="30"/>
      <c r="M340" s="139" t="s">
        <v>1</v>
      </c>
      <c r="N340" s="140" t="s">
        <v>42</v>
      </c>
      <c r="P340" s="141">
        <f>O340*H340</f>
        <v>0</v>
      </c>
      <c r="Q340" s="141">
        <v>0</v>
      </c>
      <c r="R340" s="141">
        <f>Q340*H340</f>
        <v>0</v>
      </c>
      <c r="S340" s="141">
        <v>2.4</v>
      </c>
      <c r="T340" s="142">
        <f>S340*H340</f>
        <v>0.45839999999999997</v>
      </c>
      <c r="AR340" s="143" t="s">
        <v>161</v>
      </c>
      <c r="AT340" s="143" t="s">
        <v>156</v>
      </c>
      <c r="AU340" s="143" t="s">
        <v>84</v>
      </c>
      <c r="AY340" s="15" t="s">
        <v>154</v>
      </c>
      <c r="BE340" s="144">
        <f>IF(N340="základní",J340,0)</f>
        <v>0</v>
      </c>
      <c r="BF340" s="144">
        <f>IF(N340="snížená",J340,0)</f>
        <v>0</v>
      </c>
      <c r="BG340" s="144">
        <f>IF(N340="zákl. přenesená",J340,0)</f>
        <v>0</v>
      </c>
      <c r="BH340" s="144">
        <f>IF(N340="sníž. přenesená",J340,0)</f>
        <v>0</v>
      </c>
      <c r="BI340" s="144">
        <f>IF(N340="nulová",J340,0)</f>
        <v>0</v>
      </c>
      <c r="BJ340" s="15" t="s">
        <v>82</v>
      </c>
      <c r="BK340" s="144">
        <f>ROUND(I340*H340,2)</f>
        <v>0</v>
      </c>
      <c r="BL340" s="15" t="s">
        <v>161</v>
      </c>
      <c r="BM340" s="143" t="s">
        <v>561</v>
      </c>
    </row>
    <row r="341" spans="2:65" s="12" customFormat="1" x14ac:dyDescent="0.2">
      <c r="B341" s="145"/>
      <c r="D341" s="146" t="s">
        <v>163</v>
      </c>
      <c r="E341" s="147" t="s">
        <v>1</v>
      </c>
      <c r="F341" s="148" t="s">
        <v>562</v>
      </c>
      <c r="H341" s="149">
        <v>0.191</v>
      </c>
      <c r="I341" s="150"/>
      <c r="L341" s="145"/>
      <c r="M341" s="151"/>
      <c r="T341" s="152"/>
      <c r="AT341" s="147" t="s">
        <v>163</v>
      </c>
      <c r="AU341" s="147" t="s">
        <v>84</v>
      </c>
      <c r="AV341" s="12" t="s">
        <v>84</v>
      </c>
      <c r="AW341" s="12" t="s">
        <v>34</v>
      </c>
      <c r="AX341" s="12" t="s">
        <v>82</v>
      </c>
      <c r="AY341" s="147" t="s">
        <v>154</v>
      </c>
    </row>
    <row r="342" spans="2:65" s="1" customFormat="1" ht="37.9" customHeight="1" x14ac:dyDescent="0.2">
      <c r="B342" s="131"/>
      <c r="C342" s="132" t="s">
        <v>563</v>
      </c>
      <c r="D342" s="132" t="s">
        <v>156</v>
      </c>
      <c r="E342" s="133" t="s">
        <v>564</v>
      </c>
      <c r="F342" s="134" t="s">
        <v>565</v>
      </c>
      <c r="G342" s="135" t="s">
        <v>189</v>
      </c>
      <c r="H342" s="136">
        <v>0.7</v>
      </c>
      <c r="I342" s="137"/>
      <c r="J342" s="138">
        <f>ROUND(I342*H342,2)</f>
        <v>0</v>
      </c>
      <c r="K342" s="134" t="s">
        <v>160</v>
      </c>
      <c r="L342" s="30"/>
      <c r="M342" s="139" t="s">
        <v>1</v>
      </c>
      <c r="N342" s="140" t="s">
        <v>42</v>
      </c>
      <c r="P342" s="141">
        <f>O342*H342</f>
        <v>0</v>
      </c>
      <c r="Q342" s="141">
        <v>0</v>
      </c>
      <c r="R342" s="141">
        <f>Q342*H342</f>
        <v>0</v>
      </c>
      <c r="S342" s="141">
        <v>2.2000000000000002</v>
      </c>
      <c r="T342" s="142">
        <f>S342*H342</f>
        <v>1.54</v>
      </c>
      <c r="AR342" s="143" t="s">
        <v>161</v>
      </c>
      <c r="AT342" s="143" t="s">
        <v>156</v>
      </c>
      <c r="AU342" s="143" t="s">
        <v>84</v>
      </c>
      <c r="AY342" s="15" t="s">
        <v>154</v>
      </c>
      <c r="BE342" s="144">
        <f>IF(N342="základní",J342,0)</f>
        <v>0</v>
      </c>
      <c r="BF342" s="144">
        <f>IF(N342="snížená",J342,0)</f>
        <v>0</v>
      </c>
      <c r="BG342" s="144">
        <f>IF(N342="zákl. přenesená",J342,0)</f>
        <v>0</v>
      </c>
      <c r="BH342" s="144">
        <f>IF(N342="sníž. přenesená",J342,0)</f>
        <v>0</v>
      </c>
      <c r="BI342" s="144">
        <f>IF(N342="nulová",J342,0)</f>
        <v>0</v>
      </c>
      <c r="BJ342" s="15" t="s">
        <v>82</v>
      </c>
      <c r="BK342" s="144">
        <f>ROUND(I342*H342,2)</f>
        <v>0</v>
      </c>
      <c r="BL342" s="15" t="s">
        <v>161</v>
      </c>
      <c r="BM342" s="143" t="s">
        <v>566</v>
      </c>
    </row>
    <row r="343" spans="2:65" s="12" customFormat="1" x14ac:dyDescent="0.2">
      <c r="B343" s="145"/>
      <c r="D343" s="146" t="s">
        <v>163</v>
      </c>
      <c r="E343" s="147" t="s">
        <v>1</v>
      </c>
      <c r="F343" s="148" t="s">
        <v>567</v>
      </c>
      <c r="H343" s="149">
        <v>0.7</v>
      </c>
      <c r="I343" s="150"/>
      <c r="L343" s="145"/>
      <c r="M343" s="151"/>
      <c r="T343" s="152"/>
      <c r="AT343" s="147" t="s">
        <v>163</v>
      </c>
      <c r="AU343" s="147" t="s">
        <v>84</v>
      </c>
      <c r="AV343" s="12" t="s">
        <v>84</v>
      </c>
      <c r="AW343" s="12" t="s">
        <v>34</v>
      </c>
      <c r="AX343" s="12" t="s">
        <v>82</v>
      </c>
      <c r="AY343" s="147" t="s">
        <v>154</v>
      </c>
    </row>
    <row r="344" spans="2:65" s="1" customFormat="1" ht="37.9" customHeight="1" x14ac:dyDescent="0.2">
      <c r="B344" s="131"/>
      <c r="C344" s="132" t="s">
        <v>568</v>
      </c>
      <c r="D344" s="132" t="s">
        <v>156</v>
      </c>
      <c r="E344" s="133" t="s">
        <v>569</v>
      </c>
      <c r="F344" s="134" t="s">
        <v>570</v>
      </c>
      <c r="G344" s="135" t="s">
        <v>189</v>
      </c>
      <c r="H344" s="136">
        <v>1.345</v>
      </c>
      <c r="I344" s="137"/>
      <c r="J344" s="138">
        <f>ROUND(I344*H344,2)</f>
        <v>0</v>
      </c>
      <c r="K344" s="134" t="s">
        <v>160</v>
      </c>
      <c r="L344" s="30"/>
      <c r="M344" s="139" t="s">
        <v>1</v>
      </c>
      <c r="N344" s="140" t="s">
        <v>42</v>
      </c>
      <c r="P344" s="141">
        <f>O344*H344</f>
        <v>0</v>
      </c>
      <c r="Q344" s="141">
        <v>0</v>
      </c>
      <c r="R344" s="141">
        <f>Q344*H344</f>
        <v>0</v>
      </c>
      <c r="S344" s="141">
        <v>2.2000000000000002</v>
      </c>
      <c r="T344" s="142">
        <f>S344*H344</f>
        <v>2.9590000000000001</v>
      </c>
      <c r="AR344" s="143" t="s">
        <v>161</v>
      </c>
      <c r="AT344" s="143" t="s">
        <v>156</v>
      </c>
      <c r="AU344" s="143" t="s">
        <v>84</v>
      </c>
      <c r="AY344" s="15" t="s">
        <v>154</v>
      </c>
      <c r="BE344" s="144">
        <f>IF(N344="základní",J344,0)</f>
        <v>0</v>
      </c>
      <c r="BF344" s="144">
        <f>IF(N344="snížená",J344,0)</f>
        <v>0</v>
      </c>
      <c r="BG344" s="144">
        <f>IF(N344="zákl. přenesená",J344,0)</f>
        <v>0</v>
      </c>
      <c r="BH344" s="144">
        <f>IF(N344="sníž. přenesená",J344,0)</f>
        <v>0</v>
      </c>
      <c r="BI344" s="144">
        <f>IF(N344="nulová",J344,0)</f>
        <v>0</v>
      </c>
      <c r="BJ344" s="15" t="s">
        <v>82</v>
      </c>
      <c r="BK344" s="144">
        <f>ROUND(I344*H344,2)</f>
        <v>0</v>
      </c>
      <c r="BL344" s="15" t="s">
        <v>161</v>
      </c>
      <c r="BM344" s="143" t="s">
        <v>571</v>
      </c>
    </row>
    <row r="345" spans="2:65" s="12" customFormat="1" x14ac:dyDescent="0.2">
      <c r="B345" s="145"/>
      <c r="D345" s="146" t="s">
        <v>163</v>
      </c>
      <c r="E345" s="147" t="s">
        <v>1</v>
      </c>
      <c r="F345" s="148" t="s">
        <v>572</v>
      </c>
      <c r="H345" s="149">
        <v>1.345</v>
      </c>
      <c r="I345" s="150"/>
      <c r="L345" s="145"/>
      <c r="M345" s="151"/>
      <c r="T345" s="152"/>
      <c r="AT345" s="147" t="s">
        <v>163</v>
      </c>
      <c r="AU345" s="147" t="s">
        <v>84</v>
      </c>
      <c r="AV345" s="12" t="s">
        <v>84</v>
      </c>
      <c r="AW345" s="12" t="s">
        <v>34</v>
      </c>
      <c r="AX345" s="12" t="s">
        <v>82</v>
      </c>
      <c r="AY345" s="147" t="s">
        <v>154</v>
      </c>
    </row>
    <row r="346" spans="2:65" s="1" customFormat="1" ht="37.9" customHeight="1" x14ac:dyDescent="0.2">
      <c r="B346" s="131"/>
      <c r="C346" s="132" t="s">
        <v>573</v>
      </c>
      <c r="D346" s="132" t="s">
        <v>156</v>
      </c>
      <c r="E346" s="133" t="s">
        <v>574</v>
      </c>
      <c r="F346" s="134" t="s">
        <v>575</v>
      </c>
      <c r="G346" s="135" t="s">
        <v>189</v>
      </c>
      <c r="H346" s="136">
        <v>14.797000000000001</v>
      </c>
      <c r="I346" s="137"/>
      <c r="J346" s="138">
        <f>ROUND(I346*H346,2)</f>
        <v>0</v>
      </c>
      <c r="K346" s="134" t="s">
        <v>160</v>
      </c>
      <c r="L346" s="30"/>
      <c r="M346" s="139" t="s">
        <v>1</v>
      </c>
      <c r="N346" s="140" t="s">
        <v>42</v>
      </c>
      <c r="P346" s="141">
        <f>O346*H346</f>
        <v>0</v>
      </c>
      <c r="Q346" s="141">
        <v>0</v>
      </c>
      <c r="R346" s="141">
        <f>Q346*H346</f>
        <v>0</v>
      </c>
      <c r="S346" s="141">
        <v>2.2000000000000002</v>
      </c>
      <c r="T346" s="142">
        <f>S346*H346</f>
        <v>32.553400000000003</v>
      </c>
      <c r="AR346" s="143" t="s">
        <v>161</v>
      </c>
      <c r="AT346" s="143" t="s">
        <v>156</v>
      </c>
      <c r="AU346" s="143" t="s">
        <v>84</v>
      </c>
      <c r="AY346" s="15" t="s">
        <v>154</v>
      </c>
      <c r="BE346" s="144">
        <f>IF(N346="základní",J346,0)</f>
        <v>0</v>
      </c>
      <c r="BF346" s="144">
        <f>IF(N346="snížená",J346,0)</f>
        <v>0</v>
      </c>
      <c r="BG346" s="144">
        <f>IF(N346="zákl. přenesená",J346,0)</f>
        <v>0</v>
      </c>
      <c r="BH346" s="144">
        <f>IF(N346="sníž. přenesená",J346,0)</f>
        <v>0</v>
      </c>
      <c r="BI346" s="144">
        <f>IF(N346="nulová",J346,0)</f>
        <v>0</v>
      </c>
      <c r="BJ346" s="15" t="s">
        <v>82</v>
      </c>
      <c r="BK346" s="144">
        <f>ROUND(I346*H346,2)</f>
        <v>0</v>
      </c>
      <c r="BL346" s="15" t="s">
        <v>161</v>
      </c>
      <c r="BM346" s="143" t="s">
        <v>576</v>
      </c>
    </row>
    <row r="347" spans="2:65" s="12" customFormat="1" ht="33.75" x14ac:dyDescent="0.2">
      <c r="B347" s="145"/>
      <c r="D347" s="146" t="s">
        <v>163</v>
      </c>
      <c r="E347" s="147" t="s">
        <v>1</v>
      </c>
      <c r="F347" s="148" t="s">
        <v>577</v>
      </c>
      <c r="H347" s="149">
        <v>14.797000000000001</v>
      </c>
      <c r="I347" s="150"/>
      <c r="L347" s="145"/>
      <c r="M347" s="151"/>
      <c r="T347" s="152"/>
      <c r="AT347" s="147" t="s">
        <v>163</v>
      </c>
      <c r="AU347" s="147" t="s">
        <v>84</v>
      </c>
      <c r="AV347" s="12" t="s">
        <v>84</v>
      </c>
      <c r="AW347" s="12" t="s">
        <v>34</v>
      </c>
      <c r="AX347" s="12" t="s">
        <v>82</v>
      </c>
      <c r="AY347" s="147" t="s">
        <v>154</v>
      </c>
    </row>
    <row r="348" spans="2:65" s="1" customFormat="1" ht="33" customHeight="1" x14ac:dyDescent="0.2">
      <c r="B348" s="131"/>
      <c r="C348" s="132" t="s">
        <v>578</v>
      </c>
      <c r="D348" s="132" t="s">
        <v>156</v>
      </c>
      <c r="E348" s="133" t="s">
        <v>579</v>
      </c>
      <c r="F348" s="134" t="s">
        <v>580</v>
      </c>
      <c r="G348" s="135" t="s">
        <v>189</v>
      </c>
      <c r="H348" s="136">
        <v>3.1749999999999998</v>
      </c>
      <c r="I348" s="137"/>
      <c r="J348" s="138">
        <f>ROUND(I348*H348,2)</f>
        <v>0</v>
      </c>
      <c r="K348" s="134" t="s">
        <v>160</v>
      </c>
      <c r="L348" s="30"/>
      <c r="M348" s="139" t="s">
        <v>1</v>
      </c>
      <c r="N348" s="140" t="s">
        <v>42</v>
      </c>
      <c r="P348" s="141">
        <f>O348*H348</f>
        <v>0</v>
      </c>
      <c r="Q348" s="141">
        <v>0</v>
      </c>
      <c r="R348" s="141">
        <f>Q348*H348</f>
        <v>0</v>
      </c>
      <c r="S348" s="141">
        <v>2.2000000000000002</v>
      </c>
      <c r="T348" s="142">
        <f>S348*H348</f>
        <v>6.9850000000000003</v>
      </c>
      <c r="AR348" s="143" t="s">
        <v>161</v>
      </c>
      <c r="AT348" s="143" t="s">
        <v>156</v>
      </c>
      <c r="AU348" s="143" t="s">
        <v>84</v>
      </c>
      <c r="AY348" s="15" t="s">
        <v>154</v>
      </c>
      <c r="BE348" s="144">
        <f>IF(N348="základní",J348,0)</f>
        <v>0</v>
      </c>
      <c r="BF348" s="144">
        <f>IF(N348="snížená",J348,0)</f>
        <v>0</v>
      </c>
      <c r="BG348" s="144">
        <f>IF(N348="zákl. přenesená",J348,0)</f>
        <v>0</v>
      </c>
      <c r="BH348" s="144">
        <f>IF(N348="sníž. přenesená",J348,0)</f>
        <v>0</v>
      </c>
      <c r="BI348" s="144">
        <f>IF(N348="nulová",J348,0)</f>
        <v>0</v>
      </c>
      <c r="BJ348" s="15" t="s">
        <v>82</v>
      </c>
      <c r="BK348" s="144">
        <f>ROUND(I348*H348,2)</f>
        <v>0</v>
      </c>
      <c r="BL348" s="15" t="s">
        <v>161</v>
      </c>
      <c r="BM348" s="143" t="s">
        <v>581</v>
      </c>
    </row>
    <row r="349" spans="2:65" s="12" customFormat="1" x14ac:dyDescent="0.2">
      <c r="B349" s="145"/>
      <c r="D349" s="146" t="s">
        <v>163</v>
      </c>
      <c r="E349" s="147" t="s">
        <v>1</v>
      </c>
      <c r="F349" s="148" t="s">
        <v>582</v>
      </c>
      <c r="H349" s="149">
        <v>3.1749999999999998</v>
      </c>
      <c r="I349" s="150"/>
      <c r="L349" s="145"/>
      <c r="M349" s="151"/>
      <c r="T349" s="152"/>
      <c r="AT349" s="147" t="s">
        <v>163</v>
      </c>
      <c r="AU349" s="147" t="s">
        <v>84</v>
      </c>
      <c r="AV349" s="12" t="s">
        <v>84</v>
      </c>
      <c r="AW349" s="12" t="s">
        <v>34</v>
      </c>
      <c r="AX349" s="12" t="s">
        <v>82</v>
      </c>
      <c r="AY349" s="147" t="s">
        <v>154</v>
      </c>
    </row>
    <row r="350" spans="2:65" s="1" customFormat="1" ht="33" customHeight="1" x14ac:dyDescent="0.2">
      <c r="B350" s="131"/>
      <c r="C350" s="132" t="s">
        <v>583</v>
      </c>
      <c r="D350" s="132" t="s">
        <v>156</v>
      </c>
      <c r="E350" s="133" t="s">
        <v>584</v>
      </c>
      <c r="F350" s="134" t="s">
        <v>585</v>
      </c>
      <c r="G350" s="135" t="s">
        <v>189</v>
      </c>
      <c r="H350" s="136">
        <v>10.519</v>
      </c>
      <c r="I350" s="137"/>
      <c r="J350" s="138">
        <f>ROUND(I350*H350,2)</f>
        <v>0</v>
      </c>
      <c r="K350" s="134" t="s">
        <v>160</v>
      </c>
      <c r="L350" s="30"/>
      <c r="M350" s="139" t="s">
        <v>1</v>
      </c>
      <c r="N350" s="140" t="s">
        <v>42</v>
      </c>
      <c r="P350" s="141">
        <f>O350*H350</f>
        <v>0</v>
      </c>
      <c r="Q350" s="141">
        <v>0</v>
      </c>
      <c r="R350" s="141">
        <f>Q350*H350</f>
        <v>0</v>
      </c>
      <c r="S350" s="141">
        <v>2.9000000000000001E-2</v>
      </c>
      <c r="T350" s="142">
        <f>S350*H350</f>
        <v>0.30505100000000002</v>
      </c>
      <c r="AR350" s="143" t="s">
        <v>161</v>
      </c>
      <c r="AT350" s="143" t="s">
        <v>156</v>
      </c>
      <c r="AU350" s="143" t="s">
        <v>84</v>
      </c>
      <c r="AY350" s="15" t="s">
        <v>154</v>
      </c>
      <c r="BE350" s="144">
        <f>IF(N350="základní",J350,0)</f>
        <v>0</v>
      </c>
      <c r="BF350" s="144">
        <f>IF(N350="snížená",J350,0)</f>
        <v>0</v>
      </c>
      <c r="BG350" s="144">
        <f>IF(N350="zákl. přenesená",J350,0)</f>
        <v>0</v>
      </c>
      <c r="BH350" s="144">
        <f>IF(N350="sníž. přenesená",J350,0)</f>
        <v>0</v>
      </c>
      <c r="BI350" s="144">
        <f>IF(N350="nulová",J350,0)</f>
        <v>0</v>
      </c>
      <c r="BJ350" s="15" t="s">
        <v>82</v>
      </c>
      <c r="BK350" s="144">
        <f>ROUND(I350*H350,2)</f>
        <v>0</v>
      </c>
      <c r="BL350" s="15" t="s">
        <v>161</v>
      </c>
      <c r="BM350" s="143" t="s">
        <v>586</v>
      </c>
    </row>
    <row r="351" spans="2:65" s="12" customFormat="1" ht="22.5" x14ac:dyDescent="0.2">
      <c r="B351" s="145"/>
      <c r="D351" s="146" t="s">
        <v>163</v>
      </c>
      <c r="E351" s="147" t="s">
        <v>1</v>
      </c>
      <c r="F351" s="148" t="s">
        <v>587</v>
      </c>
      <c r="H351" s="149">
        <v>10.519</v>
      </c>
      <c r="I351" s="150"/>
      <c r="L351" s="145"/>
      <c r="M351" s="151"/>
      <c r="T351" s="152"/>
      <c r="AT351" s="147" t="s">
        <v>163</v>
      </c>
      <c r="AU351" s="147" t="s">
        <v>84</v>
      </c>
      <c r="AV351" s="12" t="s">
        <v>84</v>
      </c>
      <c r="AW351" s="12" t="s">
        <v>34</v>
      </c>
      <c r="AX351" s="12" t="s">
        <v>82</v>
      </c>
      <c r="AY351" s="147" t="s">
        <v>154</v>
      </c>
    </row>
    <row r="352" spans="2:65" s="1" customFormat="1" ht="24.2" customHeight="1" x14ac:dyDescent="0.2">
      <c r="B352" s="131"/>
      <c r="C352" s="132" t="s">
        <v>588</v>
      </c>
      <c r="D352" s="132" t="s">
        <v>156</v>
      </c>
      <c r="E352" s="133" t="s">
        <v>589</v>
      </c>
      <c r="F352" s="134" t="s">
        <v>590</v>
      </c>
      <c r="G352" s="135" t="s">
        <v>159</v>
      </c>
      <c r="H352" s="136">
        <v>153.88800000000001</v>
      </c>
      <c r="I352" s="137"/>
      <c r="J352" s="138">
        <f>ROUND(I352*H352,2)</f>
        <v>0</v>
      </c>
      <c r="K352" s="134" t="s">
        <v>160</v>
      </c>
      <c r="L352" s="30"/>
      <c r="M352" s="139" t="s">
        <v>1</v>
      </c>
      <c r="N352" s="140" t="s">
        <v>42</v>
      </c>
      <c r="P352" s="141">
        <f>O352*H352</f>
        <v>0</v>
      </c>
      <c r="Q352" s="141">
        <v>0</v>
      </c>
      <c r="R352" s="141">
        <f>Q352*H352</f>
        <v>0</v>
      </c>
      <c r="S352" s="141">
        <v>3.5000000000000003E-2</v>
      </c>
      <c r="T352" s="142">
        <f>S352*H352</f>
        <v>5.3860800000000006</v>
      </c>
      <c r="AR352" s="143" t="s">
        <v>161</v>
      </c>
      <c r="AT352" s="143" t="s">
        <v>156</v>
      </c>
      <c r="AU352" s="143" t="s">
        <v>84</v>
      </c>
      <c r="AY352" s="15" t="s">
        <v>154</v>
      </c>
      <c r="BE352" s="144">
        <f>IF(N352="základní",J352,0)</f>
        <v>0</v>
      </c>
      <c r="BF352" s="144">
        <f>IF(N352="snížená",J352,0)</f>
        <v>0</v>
      </c>
      <c r="BG352" s="144">
        <f>IF(N352="zákl. přenesená",J352,0)</f>
        <v>0</v>
      </c>
      <c r="BH352" s="144">
        <f>IF(N352="sníž. přenesená",J352,0)</f>
        <v>0</v>
      </c>
      <c r="BI352" s="144">
        <f>IF(N352="nulová",J352,0)</f>
        <v>0</v>
      </c>
      <c r="BJ352" s="15" t="s">
        <v>82</v>
      </c>
      <c r="BK352" s="144">
        <f>ROUND(I352*H352,2)</f>
        <v>0</v>
      </c>
      <c r="BL352" s="15" t="s">
        <v>161</v>
      </c>
      <c r="BM352" s="143" t="s">
        <v>591</v>
      </c>
    </row>
    <row r="353" spans="2:65" s="12" customFormat="1" x14ac:dyDescent="0.2">
      <c r="B353" s="145"/>
      <c r="D353" s="146" t="s">
        <v>163</v>
      </c>
      <c r="E353" s="147" t="s">
        <v>1</v>
      </c>
      <c r="F353" s="148" t="s">
        <v>592</v>
      </c>
      <c r="H353" s="149">
        <v>153.88800000000001</v>
      </c>
      <c r="I353" s="150"/>
      <c r="L353" s="145"/>
      <c r="M353" s="151"/>
      <c r="T353" s="152"/>
      <c r="AT353" s="147" t="s">
        <v>163</v>
      </c>
      <c r="AU353" s="147" t="s">
        <v>84</v>
      </c>
      <c r="AV353" s="12" t="s">
        <v>84</v>
      </c>
      <c r="AW353" s="12" t="s">
        <v>34</v>
      </c>
      <c r="AX353" s="12" t="s">
        <v>82</v>
      </c>
      <c r="AY353" s="147" t="s">
        <v>154</v>
      </c>
    </row>
    <row r="354" spans="2:65" s="1" customFormat="1" ht="24.2" customHeight="1" x14ac:dyDescent="0.2">
      <c r="B354" s="131"/>
      <c r="C354" s="132" t="s">
        <v>593</v>
      </c>
      <c r="D354" s="132" t="s">
        <v>156</v>
      </c>
      <c r="E354" s="133" t="s">
        <v>594</v>
      </c>
      <c r="F354" s="134" t="s">
        <v>595</v>
      </c>
      <c r="G354" s="135" t="s">
        <v>189</v>
      </c>
      <c r="H354" s="136">
        <v>15.342000000000001</v>
      </c>
      <c r="I354" s="137"/>
      <c r="J354" s="138">
        <f>ROUND(I354*H354,2)</f>
        <v>0</v>
      </c>
      <c r="K354" s="134" t="s">
        <v>160</v>
      </c>
      <c r="L354" s="30"/>
      <c r="M354" s="139" t="s">
        <v>1</v>
      </c>
      <c r="N354" s="140" t="s">
        <v>42</v>
      </c>
      <c r="P354" s="141">
        <f>O354*H354</f>
        <v>0</v>
      </c>
      <c r="Q354" s="141">
        <v>0</v>
      </c>
      <c r="R354" s="141">
        <f>Q354*H354</f>
        <v>0</v>
      </c>
      <c r="S354" s="141">
        <v>1.4</v>
      </c>
      <c r="T354" s="142">
        <f>S354*H354</f>
        <v>21.4788</v>
      </c>
      <c r="AR354" s="143" t="s">
        <v>161</v>
      </c>
      <c r="AT354" s="143" t="s">
        <v>156</v>
      </c>
      <c r="AU354" s="143" t="s">
        <v>84</v>
      </c>
      <c r="AY354" s="15" t="s">
        <v>154</v>
      </c>
      <c r="BE354" s="144">
        <f>IF(N354="základní",J354,0)</f>
        <v>0</v>
      </c>
      <c r="BF354" s="144">
        <f>IF(N354="snížená",J354,0)</f>
        <v>0</v>
      </c>
      <c r="BG354" s="144">
        <f>IF(N354="zákl. přenesená",J354,0)</f>
        <v>0</v>
      </c>
      <c r="BH354" s="144">
        <f>IF(N354="sníž. přenesená",J354,0)</f>
        <v>0</v>
      </c>
      <c r="BI354" s="144">
        <f>IF(N354="nulová",J354,0)</f>
        <v>0</v>
      </c>
      <c r="BJ354" s="15" t="s">
        <v>82</v>
      </c>
      <c r="BK354" s="144">
        <f>ROUND(I354*H354,2)</f>
        <v>0</v>
      </c>
      <c r="BL354" s="15" t="s">
        <v>161</v>
      </c>
      <c r="BM354" s="143" t="s">
        <v>596</v>
      </c>
    </row>
    <row r="355" spans="2:65" s="12" customFormat="1" x14ac:dyDescent="0.2">
      <c r="B355" s="145"/>
      <c r="D355" s="146" t="s">
        <v>163</v>
      </c>
      <c r="E355" s="147" t="s">
        <v>1</v>
      </c>
      <c r="F355" s="148" t="s">
        <v>597</v>
      </c>
      <c r="H355" s="149">
        <v>11.141</v>
      </c>
      <c r="I355" s="150"/>
      <c r="L355" s="145"/>
      <c r="M355" s="151"/>
      <c r="T355" s="152"/>
      <c r="AT355" s="147" t="s">
        <v>163</v>
      </c>
      <c r="AU355" s="147" t="s">
        <v>84</v>
      </c>
      <c r="AV355" s="12" t="s">
        <v>84</v>
      </c>
      <c r="AW355" s="12" t="s">
        <v>34</v>
      </c>
      <c r="AX355" s="12" t="s">
        <v>77</v>
      </c>
      <c r="AY355" s="147" t="s">
        <v>154</v>
      </c>
    </row>
    <row r="356" spans="2:65" s="12" customFormat="1" x14ac:dyDescent="0.2">
      <c r="B356" s="145"/>
      <c r="D356" s="146" t="s">
        <v>163</v>
      </c>
      <c r="E356" s="147" t="s">
        <v>1</v>
      </c>
      <c r="F356" s="148" t="s">
        <v>598</v>
      </c>
      <c r="H356" s="149">
        <v>0.6</v>
      </c>
      <c r="I356" s="150"/>
      <c r="L356" s="145"/>
      <c r="M356" s="151"/>
      <c r="T356" s="152"/>
      <c r="AT356" s="147" t="s">
        <v>163</v>
      </c>
      <c r="AU356" s="147" t="s">
        <v>84</v>
      </c>
      <c r="AV356" s="12" t="s">
        <v>84</v>
      </c>
      <c r="AW356" s="12" t="s">
        <v>34</v>
      </c>
      <c r="AX356" s="12" t="s">
        <v>77</v>
      </c>
      <c r="AY356" s="147" t="s">
        <v>154</v>
      </c>
    </row>
    <row r="357" spans="2:65" s="12" customFormat="1" x14ac:dyDescent="0.2">
      <c r="B357" s="145"/>
      <c r="D357" s="146" t="s">
        <v>163</v>
      </c>
      <c r="E357" s="147" t="s">
        <v>1</v>
      </c>
      <c r="F357" s="148" t="s">
        <v>599</v>
      </c>
      <c r="H357" s="149">
        <v>3.601</v>
      </c>
      <c r="I357" s="150"/>
      <c r="L357" s="145"/>
      <c r="M357" s="151"/>
      <c r="T357" s="152"/>
      <c r="AT357" s="147" t="s">
        <v>163</v>
      </c>
      <c r="AU357" s="147" t="s">
        <v>84</v>
      </c>
      <c r="AV357" s="12" t="s">
        <v>84</v>
      </c>
      <c r="AW357" s="12" t="s">
        <v>34</v>
      </c>
      <c r="AX357" s="12" t="s">
        <v>77</v>
      </c>
      <c r="AY357" s="147" t="s">
        <v>154</v>
      </c>
    </row>
    <row r="358" spans="2:65" s="13" customFormat="1" x14ac:dyDescent="0.2">
      <c r="B358" s="153"/>
      <c r="D358" s="146" t="s">
        <v>163</v>
      </c>
      <c r="E358" s="154" t="s">
        <v>1</v>
      </c>
      <c r="F358" s="155" t="s">
        <v>224</v>
      </c>
      <c r="H358" s="156">
        <v>15.342000000000001</v>
      </c>
      <c r="I358" s="157"/>
      <c r="L358" s="153"/>
      <c r="M358" s="158"/>
      <c r="T358" s="159"/>
      <c r="AT358" s="154" t="s">
        <v>163</v>
      </c>
      <c r="AU358" s="154" t="s">
        <v>84</v>
      </c>
      <c r="AV358" s="13" t="s">
        <v>161</v>
      </c>
      <c r="AW358" s="13" t="s">
        <v>34</v>
      </c>
      <c r="AX358" s="13" t="s">
        <v>82</v>
      </c>
      <c r="AY358" s="154" t="s">
        <v>154</v>
      </c>
    </row>
    <row r="359" spans="2:65" s="1" customFormat="1" ht="21.75" customHeight="1" x14ac:dyDescent="0.2">
      <c r="B359" s="131"/>
      <c r="C359" s="132" t="s">
        <v>600</v>
      </c>
      <c r="D359" s="132" t="s">
        <v>156</v>
      </c>
      <c r="E359" s="133" t="s">
        <v>601</v>
      </c>
      <c r="F359" s="134" t="s">
        <v>602</v>
      </c>
      <c r="G359" s="135" t="s">
        <v>159</v>
      </c>
      <c r="H359" s="136">
        <v>2.2000000000000002</v>
      </c>
      <c r="I359" s="137"/>
      <c r="J359" s="138">
        <f>ROUND(I359*H359,2)</f>
        <v>0</v>
      </c>
      <c r="K359" s="134" t="s">
        <v>160</v>
      </c>
      <c r="L359" s="30"/>
      <c r="M359" s="139" t="s">
        <v>1</v>
      </c>
      <c r="N359" s="140" t="s">
        <v>42</v>
      </c>
      <c r="P359" s="141">
        <f>O359*H359</f>
        <v>0</v>
      </c>
      <c r="Q359" s="141">
        <v>0</v>
      </c>
      <c r="R359" s="141">
        <f>Q359*H359</f>
        <v>0</v>
      </c>
      <c r="S359" s="141">
        <v>6.7000000000000004E-2</v>
      </c>
      <c r="T359" s="142">
        <f>S359*H359</f>
        <v>0.14740000000000003</v>
      </c>
      <c r="AR359" s="143" t="s">
        <v>161</v>
      </c>
      <c r="AT359" s="143" t="s">
        <v>156</v>
      </c>
      <c r="AU359" s="143" t="s">
        <v>84</v>
      </c>
      <c r="AY359" s="15" t="s">
        <v>154</v>
      </c>
      <c r="BE359" s="144">
        <f>IF(N359="základní",J359,0)</f>
        <v>0</v>
      </c>
      <c r="BF359" s="144">
        <f>IF(N359="snížená",J359,0)</f>
        <v>0</v>
      </c>
      <c r="BG359" s="144">
        <f>IF(N359="zákl. přenesená",J359,0)</f>
        <v>0</v>
      </c>
      <c r="BH359" s="144">
        <f>IF(N359="sníž. přenesená",J359,0)</f>
        <v>0</v>
      </c>
      <c r="BI359" s="144">
        <f>IF(N359="nulová",J359,0)</f>
        <v>0</v>
      </c>
      <c r="BJ359" s="15" t="s">
        <v>82</v>
      </c>
      <c r="BK359" s="144">
        <f>ROUND(I359*H359,2)</f>
        <v>0</v>
      </c>
      <c r="BL359" s="15" t="s">
        <v>161</v>
      </c>
      <c r="BM359" s="143" t="s">
        <v>603</v>
      </c>
    </row>
    <row r="360" spans="2:65" s="12" customFormat="1" x14ac:dyDescent="0.2">
      <c r="B360" s="145"/>
      <c r="D360" s="146" t="s">
        <v>163</v>
      </c>
      <c r="E360" s="147" t="s">
        <v>1</v>
      </c>
      <c r="F360" s="148" t="s">
        <v>604</v>
      </c>
      <c r="H360" s="149">
        <v>2.2000000000000002</v>
      </c>
      <c r="I360" s="150"/>
      <c r="L360" s="145"/>
      <c r="M360" s="151"/>
      <c r="T360" s="152"/>
      <c r="AT360" s="147" t="s">
        <v>163</v>
      </c>
      <c r="AU360" s="147" t="s">
        <v>84</v>
      </c>
      <c r="AV360" s="12" t="s">
        <v>84</v>
      </c>
      <c r="AW360" s="12" t="s">
        <v>34</v>
      </c>
      <c r="AX360" s="12" t="s">
        <v>82</v>
      </c>
      <c r="AY360" s="147" t="s">
        <v>154</v>
      </c>
    </row>
    <row r="361" spans="2:65" s="1" customFormat="1" ht="24.2" customHeight="1" x14ac:dyDescent="0.2">
      <c r="B361" s="131"/>
      <c r="C361" s="132" t="s">
        <v>605</v>
      </c>
      <c r="D361" s="132" t="s">
        <v>156</v>
      </c>
      <c r="E361" s="133" t="s">
        <v>606</v>
      </c>
      <c r="F361" s="134" t="s">
        <v>607</v>
      </c>
      <c r="G361" s="135" t="s">
        <v>159</v>
      </c>
      <c r="H361" s="136">
        <v>1</v>
      </c>
      <c r="I361" s="137"/>
      <c r="J361" s="138">
        <f>ROUND(I361*H361,2)</f>
        <v>0</v>
      </c>
      <c r="K361" s="134" t="s">
        <v>160</v>
      </c>
      <c r="L361" s="30"/>
      <c r="M361" s="139" t="s">
        <v>1</v>
      </c>
      <c r="N361" s="140" t="s">
        <v>42</v>
      </c>
      <c r="P361" s="141">
        <f>O361*H361</f>
        <v>0</v>
      </c>
      <c r="Q361" s="141">
        <v>0</v>
      </c>
      <c r="R361" s="141">
        <f>Q361*H361</f>
        <v>0</v>
      </c>
      <c r="S361" s="141">
        <v>8.8999999999999996E-2</v>
      </c>
      <c r="T361" s="142">
        <f>S361*H361</f>
        <v>8.8999999999999996E-2</v>
      </c>
      <c r="AR361" s="143" t="s">
        <v>161</v>
      </c>
      <c r="AT361" s="143" t="s">
        <v>156</v>
      </c>
      <c r="AU361" s="143" t="s">
        <v>84</v>
      </c>
      <c r="AY361" s="15" t="s">
        <v>154</v>
      </c>
      <c r="BE361" s="144">
        <f>IF(N361="základní",J361,0)</f>
        <v>0</v>
      </c>
      <c r="BF361" s="144">
        <f>IF(N361="snížená",J361,0)</f>
        <v>0</v>
      </c>
      <c r="BG361" s="144">
        <f>IF(N361="zákl. přenesená",J361,0)</f>
        <v>0</v>
      </c>
      <c r="BH361" s="144">
        <f>IF(N361="sníž. přenesená",J361,0)</f>
        <v>0</v>
      </c>
      <c r="BI361" s="144">
        <f>IF(N361="nulová",J361,0)</f>
        <v>0</v>
      </c>
      <c r="BJ361" s="15" t="s">
        <v>82</v>
      </c>
      <c r="BK361" s="144">
        <f>ROUND(I361*H361,2)</f>
        <v>0</v>
      </c>
      <c r="BL361" s="15" t="s">
        <v>161</v>
      </c>
      <c r="BM361" s="143" t="s">
        <v>608</v>
      </c>
    </row>
    <row r="362" spans="2:65" s="12" customFormat="1" x14ac:dyDescent="0.2">
      <c r="B362" s="145"/>
      <c r="D362" s="146" t="s">
        <v>163</v>
      </c>
      <c r="E362" s="147" t="s">
        <v>1</v>
      </c>
      <c r="F362" s="148" t="s">
        <v>609</v>
      </c>
      <c r="H362" s="149">
        <v>1</v>
      </c>
      <c r="I362" s="150"/>
      <c r="L362" s="145"/>
      <c r="M362" s="151"/>
      <c r="T362" s="152"/>
      <c r="AT362" s="147" t="s">
        <v>163</v>
      </c>
      <c r="AU362" s="147" t="s">
        <v>84</v>
      </c>
      <c r="AV362" s="12" t="s">
        <v>84</v>
      </c>
      <c r="AW362" s="12" t="s">
        <v>34</v>
      </c>
      <c r="AX362" s="12" t="s">
        <v>82</v>
      </c>
      <c r="AY362" s="147" t="s">
        <v>154</v>
      </c>
    </row>
    <row r="363" spans="2:65" s="1" customFormat="1" ht="21.75" customHeight="1" x14ac:dyDescent="0.2">
      <c r="B363" s="131"/>
      <c r="C363" s="132" t="s">
        <v>610</v>
      </c>
      <c r="D363" s="132" t="s">
        <v>156</v>
      </c>
      <c r="E363" s="133" t="s">
        <v>611</v>
      </c>
      <c r="F363" s="134" t="s">
        <v>612</v>
      </c>
      <c r="G363" s="135" t="s">
        <v>159</v>
      </c>
      <c r="H363" s="136">
        <v>3.448</v>
      </c>
      <c r="I363" s="137"/>
      <c r="J363" s="138">
        <f>ROUND(I363*H363,2)</f>
        <v>0</v>
      </c>
      <c r="K363" s="134" t="s">
        <v>160</v>
      </c>
      <c r="L363" s="30"/>
      <c r="M363" s="139" t="s">
        <v>1</v>
      </c>
      <c r="N363" s="140" t="s">
        <v>42</v>
      </c>
      <c r="P363" s="141">
        <f>O363*H363</f>
        <v>0</v>
      </c>
      <c r="Q363" s="141">
        <v>0</v>
      </c>
      <c r="R363" s="141">
        <f>Q363*H363</f>
        <v>0</v>
      </c>
      <c r="S363" s="141">
        <v>7.5999999999999998E-2</v>
      </c>
      <c r="T363" s="142">
        <f>S363*H363</f>
        <v>0.262048</v>
      </c>
      <c r="AR363" s="143" t="s">
        <v>161</v>
      </c>
      <c r="AT363" s="143" t="s">
        <v>156</v>
      </c>
      <c r="AU363" s="143" t="s">
        <v>84</v>
      </c>
      <c r="AY363" s="15" t="s">
        <v>154</v>
      </c>
      <c r="BE363" s="144">
        <f>IF(N363="základní",J363,0)</f>
        <v>0</v>
      </c>
      <c r="BF363" s="144">
        <f>IF(N363="snížená",J363,0)</f>
        <v>0</v>
      </c>
      <c r="BG363" s="144">
        <f>IF(N363="zákl. přenesená",J363,0)</f>
        <v>0</v>
      </c>
      <c r="BH363" s="144">
        <f>IF(N363="sníž. přenesená",J363,0)</f>
        <v>0</v>
      </c>
      <c r="BI363" s="144">
        <f>IF(N363="nulová",J363,0)</f>
        <v>0</v>
      </c>
      <c r="BJ363" s="15" t="s">
        <v>82</v>
      </c>
      <c r="BK363" s="144">
        <f>ROUND(I363*H363,2)</f>
        <v>0</v>
      </c>
      <c r="BL363" s="15" t="s">
        <v>161</v>
      </c>
      <c r="BM363" s="143" t="s">
        <v>613</v>
      </c>
    </row>
    <row r="364" spans="2:65" s="12" customFormat="1" x14ac:dyDescent="0.2">
      <c r="B364" s="145"/>
      <c r="D364" s="146" t="s">
        <v>163</v>
      </c>
      <c r="E364" s="147" t="s">
        <v>1</v>
      </c>
      <c r="F364" s="148" t="s">
        <v>614</v>
      </c>
      <c r="H364" s="149">
        <v>3.448</v>
      </c>
      <c r="I364" s="150"/>
      <c r="L364" s="145"/>
      <c r="M364" s="151"/>
      <c r="T364" s="152"/>
      <c r="AT364" s="147" t="s">
        <v>163</v>
      </c>
      <c r="AU364" s="147" t="s">
        <v>84</v>
      </c>
      <c r="AV364" s="12" t="s">
        <v>84</v>
      </c>
      <c r="AW364" s="12" t="s">
        <v>34</v>
      </c>
      <c r="AX364" s="12" t="s">
        <v>82</v>
      </c>
      <c r="AY364" s="147" t="s">
        <v>154</v>
      </c>
    </row>
    <row r="365" spans="2:65" s="1" customFormat="1" ht="24.2" customHeight="1" x14ac:dyDescent="0.2">
      <c r="B365" s="131"/>
      <c r="C365" s="132" t="s">
        <v>615</v>
      </c>
      <c r="D365" s="132" t="s">
        <v>156</v>
      </c>
      <c r="E365" s="133" t="s">
        <v>616</v>
      </c>
      <c r="F365" s="134" t="s">
        <v>617</v>
      </c>
      <c r="G365" s="135" t="s">
        <v>209</v>
      </c>
      <c r="H365" s="136">
        <v>3</v>
      </c>
      <c r="I365" s="137"/>
      <c r="J365" s="138">
        <f>ROUND(I365*H365,2)</f>
        <v>0</v>
      </c>
      <c r="K365" s="134" t="s">
        <v>160</v>
      </c>
      <c r="L365" s="30"/>
      <c r="M365" s="139" t="s">
        <v>1</v>
      </c>
      <c r="N365" s="140" t="s">
        <v>42</v>
      </c>
      <c r="P365" s="141">
        <f>O365*H365</f>
        <v>0</v>
      </c>
      <c r="Q365" s="141">
        <v>0</v>
      </c>
      <c r="R365" s="141">
        <f>Q365*H365</f>
        <v>0</v>
      </c>
      <c r="S365" s="141">
        <v>6.9000000000000006E-2</v>
      </c>
      <c r="T365" s="142">
        <f>S365*H365</f>
        <v>0.20700000000000002</v>
      </c>
      <c r="AR365" s="143" t="s">
        <v>161</v>
      </c>
      <c r="AT365" s="143" t="s">
        <v>156</v>
      </c>
      <c r="AU365" s="143" t="s">
        <v>84</v>
      </c>
      <c r="AY365" s="15" t="s">
        <v>154</v>
      </c>
      <c r="BE365" s="144">
        <f>IF(N365="základní",J365,0)</f>
        <v>0</v>
      </c>
      <c r="BF365" s="144">
        <f>IF(N365="snížená",J365,0)</f>
        <v>0</v>
      </c>
      <c r="BG365" s="144">
        <f>IF(N365="zákl. přenesená",J365,0)</f>
        <v>0</v>
      </c>
      <c r="BH365" s="144">
        <f>IF(N365="sníž. přenesená",J365,0)</f>
        <v>0</v>
      </c>
      <c r="BI365" s="144">
        <f>IF(N365="nulová",J365,0)</f>
        <v>0</v>
      </c>
      <c r="BJ365" s="15" t="s">
        <v>82</v>
      </c>
      <c r="BK365" s="144">
        <f>ROUND(I365*H365,2)</f>
        <v>0</v>
      </c>
      <c r="BL365" s="15" t="s">
        <v>161</v>
      </c>
      <c r="BM365" s="143" t="s">
        <v>618</v>
      </c>
    </row>
    <row r="366" spans="2:65" s="12" customFormat="1" x14ac:dyDescent="0.2">
      <c r="B366" s="145"/>
      <c r="D366" s="146" t="s">
        <v>163</v>
      </c>
      <c r="E366" s="147" t="s">
        <v>1</v>
      </c>
      <c r="F366" s="148" t="s">
        <v>619</v>
      </c>
      <c r="H366" s="149">
        <v>3</v>
      </c>
      <c r="I366" s="150"/>
      <c r="L366" s="145"/>
      <c r="M366" s="151"/>
      <c r="T366" s="152"/>
      <c r="AT366" s="147" t="s">
        <v>163</v>
      </c>
      <c r="AU366" s="147" t="s">
        <v>84</v>
      </c>
      <c r="AV366" s="12" t="s">
        <v>84</v>
      </c>
      <c r="AW366" s="12" t="s">
        <v>34</v>
      </c>
      <c r="AX366" s="12" t="s">
        <v>82</v>
      </c>
      <c r="AY366" s="147" t="s">
        <v>154</v>
      </c>
    </row>
    <row r="367" spans="2:65" s="1" customFormat="1" ht="24.2" customHeight="1" x14ac:dyDescent="0.2">
      <c r="B367" s="131"/>
      <c r="C367" s="132" t="s">
        <v>620</v>
      </c>
      <c r="D367" s="132" t="s">
        <v>156</v>
      </c>
      <c r="E367" s="133" t="s">
        <v>621</v>
      </c>
      <c r="F367" s="134" t="s">
        <v>622</v>
      </c>
      <c r="G367" s="135" t="s">
        <v>209</v>
      </c>
      <c r="H367" s="136">
        <v>6</v>
      </c>
      <c r="I367" s="137"/>
      <c r="J367" s="138">
        <f>ROUND(I367*H367,2)</f>
        <v>0</v>
      </c>
      <c r="K367" s="134" t="s">
        <v>160</v>
      </c>
      <c r="L367" s="30"/>
      <c r="M367" s="139" t="s">
        <v>1</v>
      </c>
      <c r="N367" s="140" t="s">
        <v>42</v>
      </c>
      <c r="P367" s="141">
        <f>O367*H367</f>
        <v>0</v>
      </c>
      <c r="Q367" s="141">
        <v>0</v>
      </c>
      <c r="R367" s="141">
        <f>Q367*H367</f>
        <v>0</v>
      </c>
      <c r="S367" s="141">
        <v>0.41299999999999998</v>
      </c>
      <c r="T367" s="142">
        <f>S367*H367</f>
        <v>2.4779999999999998</v>
      </c>
      <c r="AR367" s="143" t="s">
        <v>161</v>
      </c>
      <c r="AT367" s="143" t="s">
        <v>156</v>
      </c>
      <c r="AU367" s="143" t="s">
        <v>84</v>
      </c>
      <c r="AY367" s="15" t="s">
        <v>154</v>
      </c>
      <c r="BE367" s="144">
        <f>IF(N367="základní",J367,0)</f>
        <v>0</v>
      </c>
      <c r="BF367" s="144">
        <f>IF(N367="snížená",J367,0)</f>
        <v>0</v>
      </c>
      <c r="BG367" s="144">
        <f>IF(N367="zákl. přenesená",J367,0)</f>
        <v>0</v>
      </c>
      <c r="BH367" s="144">
        <f>IF(N367="sníž. přenesená",J367,0)</f>
        <v>0</v>
      </c>
      <c r="BI367" s="144">
        <f>IF(N367="nulová",J367,0)</f>
        <v>0</v>
      </c>
      <c r="BJ367" s="15" t="s">
        <v>82</v>
      </c>
      <c r="BK367" s="144">
        <f>ROUND(I367*H367,2)</f>
        <v>0</v>
      </c>
      <c r="BL367" s="15" t="s">
        <v>161</v>
      </c>
      <c r="BM367" s="143" t="s">
        <v>623</v>
      </c>
    </row>
    <row r="368" spans="2:65" s="12" customFormat="1" x14ac:dyDescent="0.2">
      <c r="B368" s="145"/>
      <c r="D368" s="146" t="s">
        <v>163</v>
      </c>
      <c r="E368" s="147" t="s">
        <v>1</v>
      </c>
      <c r="F368" s="148" t="s">
        <v>624</v>
      </c>
      <c r="H368" s="149">
        <v>6</v>
      </c>
      <c r="I368" s="150"/>
      <c r="L368" s="145"/>
      <c r="M368" s="151"/>
      <c r="T368" s="152"/>
      <c r="AT368" s="147" t="s">
        <v>163</v>
      </c>
      <c r="AU368" s="147" t="s">
        <v>84</v>
      </c>
      <c r="AV368" s="12" t="s">
        <v>84</v>
      </c>
      <c r="AW368" s="12" t="s">
        <v>34</v>
      </c>
      <c r="AX368" s="12" t="s">
        <v>82</v>
      </c>
      <c r="AY368" s="147" t="s">
        <v>154</v>
      </c>
    </row>
    <row r="369" spans="2:65" s="1" customFormat="1" ht="24.2" customHeight="1" x14ac:dyDescent="0.2">
      <c r="B369" s="131"/>
      <c r="C369" s="132" t="s">
        <v>625</v>
      </c>
      <c r="D369" s="132" t="s">
        <v>156</v>
      </c>
      <c r="E369" s="133" t="s">
        <v>626</v>
      </c>
      <c r="F369" s="134" t="s">
        <v>627</v>
      </c>
      <c r="G369" s="135" t="s">
        <v>189</v>
      </c>
      <c r="H369" s="136">
        <v>0.48</v>
      </c>
      <c r="I369" s="137"/>
      <c r="J369" s="138">
        <f>ROUND(I369*H369,2)</f>
        <v>0</v>
      </c>
      <c r="K369" s="134" t="s">
        <v>160</v>
      </c>
      <c r="L369" s="30"/>
      <c r="M369" s="139" t="s">
        <v>1</v>
      </c>
      <c r="N369" s="140" t="s">
        <v>42</v>
      </c>
      <c r="P369" s="141">
        <f>O369*H369</f>
        <v>0</v>
      </c>
      <c r="Q369" s="141">
        <v>0</v>
      </c>
      <c r="R369" s="141">
        <f>Q369*H369</f>
        <v>0</v>
      </c>
      <c r="S369" s="141">
        <v>1.95</v>
      </c>
      <c r="T369" s="142">
        <f>S369*H369</f>
        <v>0.93599999999999994</v>
      </c>
      <c r="AR369" s="143" t="s">
        <v>161</v>
      </c>
      <c r="AT369" s="143" t="s">
        <v>156</v>
      </c>
      <c r="AU369" s="143" t="s">
        <v>84</v>
      </c>
      <c r="AY369" s="15" t="s">
        <v>154</v>
      </c>
      <c r="BE369" s="144">
        <f>IF(N369="základní",J369,0)</f>
        <v>0</v>
      </c>
      <c r="BF369" s="144">
        <f>IF(N369="snížená",J369,0)</f>
        <v>0</v>
      </c>
      <c r="BG369" s="144">
        <f>IF(N369="zákl. přenesená",J369,0)</f>
        <v>0</v>
      </c>
      <c r="BH369" s="144">
        <f>IF(N369="sníž. přenesená",J369,0)</f>
        <v>0</v>
      </c>
      <c r="BI369" s="144">
        <f>IF(N369="nulová",J369,0)</f>
        <v>0</v>
      </c>
      <c r="BJ369" s="15" t="s">
        <v>82</v>
      </c>
      <c r="BK369" s="144">
        <f>ROUND(I369*H369,2)</f>
        <v>0</v>
      </c>
      <c r="BL369" s="15" t="s">
        <v>161</v>
      </c>
      <c r="BM369" s="143" t="s">
        <v>628</v>
      </c>
    </row>
    <row r="370" spans="2:65" s="12" customFormat="1" x14ac:dyDescent="0.2">
      <c r="B370" s="145"/>
      <c r="D370" s="146" t="s">
        <v>163</v>
      </c>
      <c r="E370" s="147" t="s">
        <v>1</v>
      </c>
      <c r="F370" s="148" t="s">
        <v>629</v>
      </c>
      <c r="H370" s="149">
        <v>0.48</v>
      </c>
      <c r="I370" s="150"/>
      <c r="L370" s="145"/>
      <c r="M370" s="151"/>
      <c r="T370" s="152"/>
      <c r="AT370" s="147" t="s">
        <v>163</v>
      </c>
      <c r="AU370" s="147" t="s">
        <v>84</v>
      </c>
      <c r="AV370" s="12" t="s">
        <v>84</v>
      </c>
      <c r="AW370" s="12" t="s">
        <v>34</v>
      </c>
      <c r="AX370" s="12" t="s">
        <v>82</v>
      </c>
      <c r="AY370" s="147" t="s">
        <v>154</v>
      </c>
    </row>
    <row r="371" spans="2:65" s="1" customFormat="1" ht="24.2" customHeight="1" x14ac:dyDescent="0.2">
      <c r="B371" s="131"/>
      <c r="C371" s="132" t="s">
        <v>630</v>
      </c>
      <c r="D371" s="132" t="s">
        <v>156</v>
      </c>
      <c r="E371" s="133" t="s">
        <v>631</v>
      </c>
      <c r="F371" s="134" t="s">
        <v>632</v>
      </c>
      <c r="G371" s="135" t="s">
        <v>178</v>
      </c>
      <c r="H371" s="136">
        <v>43.9</v>
      </c>
      <c r="I371" s="137"/>
      <c r="J371" s="138">
        <f>ROUND(I371*H371,2)</f>
        <v>0</v>
      </c>
      <c r="K371" s="134" t="s">
        <v>160</v>
      </c>
      <c r="L371" s="30"/>
      <c r="M371" s="139" t="s">
        <v>1</v>
      </c>
      <c r="N371" s="140" t="s">
        <v>42</v>
      </c>
      <c r="P371" s="141">
        <f>O371*H371</f>
        <v>0</v>
      </c>
      <c r="Q371" s="141">
        <v>0</v>
      </c>
      <c r="R371" s="141">
        <f>Q371*H371</f>
        <v>0</v>
      </c>
      <c r="S371" s="141">
        <v>4.0000000000000001E-3</v>
      </c>
      <c r="T371" s="142">
        <f>S371*H371</f>
        <v>0.17560000000000001</v>
      </c>
      <c r="AR371" s="143" t="s">
        <v>161</v>
      </c>
      <c r="AT371" s="143" t="s">
        <v>156</v>
      </c>
      <c r="AU371" s="143" t="s">
        <v>84</v>
      </c>
      <c r="AY371" s="15" t="s">
        <v>154</v>
      </c>
      <c r="BE371" s="144">
        <f>IF(N371="základní",J371,0)</f>
        <v>0</v>
      </c>
      <c r="BF371" s="144">
        <f>IF(N371="snížená",J371,0)</f>
        <v>0</v>
      </c>
      <c r="BG371" s="144">
        <f>IF(N371="zákl. přenesená",J371,0)</f>
        <v>0</v>
      </c>
      <c r="BH371" s="144">
        <f>IF(N371="sníž. přenesená",J371,0)</f>
        <v>0</v>
      </c>
      <c r="BI371" s="144">
        <f>IF(N371="nulová",J371,0)</f>
        <v>0</v>
      </c>
      <c r="BJ371" s="15" t="s">
        <v>82</v>
      </c>
      <c r="BK371" s="144">
        <f>ROUND(I371*H371,2)</f>
        <v>0</v>
      </c>
      <c r="BL371" s="15" t="s">
        <v>161</v>
      </c>
      <c r="BM371" s="143" t="s">
        <v>633</v>
      </c>
    </row>
    <row r="372" spans="2:65" s="12" customFormat="1" x14ac:dyDescent="0.2">
      <c r="B372" s="145"/>
      <c r="D372" s="146" t="s">
        <v>163</v>
      </c>
      <c r="E372" s="147" t="s">
        <v>1</v>
      </c>
      <c r="F372" s="148" t="s">
        <v>634</v>
      </c>
      <c r="H372" s="149">
        <v>43.9</v>
      </c>
      <c r="I372" s="150"/>
      <c r="L372" s="145"/>
      <c r="M372" s="151"/>
      <c r="T372" s="152"/>
      <c r="AT372" s="147" t="s">
        <v>163</v>
      </c>
      <c r="AU372" s="147" t="s">
        <v>84</v>
      </c>
      <c r="AV372" s="12" t="s">
        <v>84</v>
      </c>
      <c r="AW372" s="12" t="s">
        <v>34</v>
      </c>
      <c r="AX372" s="12" t="s">
        <v>82</v>
      </c>
      <c r="AY372" s="147" t="s">
        <v>154</v>
      </c>
    </row>
    <row r="373" spans="2:65" s="1" customFormat="1" ht="24.2" customHeight="1" x14ac:dyDescent="0.2">
      <c r="B373" s="131"/>
      <c r="C373" s="132" t="s">
        <v>635</v>
      </c>
      <c r="D373" s="132" t="s">
        <v>156</v>
      </c>
      <c r="E373" s="133" t="s">
        <v>636</v>
      </c>
      <c r="F373" s="134" t="s">
        <v>637</v>
      </c>
      <c r="G373" s="135" t="s">
        <v>178</v>
      </c>
      <c r="H373" s="136">
        <v>9.3000000000000007</v>
      </c>
      <c r="I373" s="137"/>
      <c r="J373" s="138">
        <f>ROUND(I373*H373,2)</f>
        <v>0</v>
      </c>
      <c r="K373" s="134" t="s">
        <v>160</v>
      </c>
      <c r="L373" s="30"/>
      <c r="M373" s="139" t="s">
        <v>1</v>
      </c>
      <c r="N373" s="140" t="s">
        <v>42</v>
      </c>
      <c r="P373" s="141">
        <f>O373*H373</f>
        <v>0</v>
      </c>
      <c r="Q373" s="141">
        <v>0</v>
      </c>
      <c r="R373" s="141">
        <f>Q373*H373</f>
        <v>0</v>
      </c>
      <c r="S373" s="141">
        <v>8.9999999999999993E-3</v>
      </c>
      <c r="T373" s="142">
        <f>S373*H373</f>
        <v>8.3699999999999997E-2</v>
      </c>
      <c r="AR373" s="143" t="s">
        <v>161</v>
      </c>
      <c r="AT373" s="143" t="s">
        <v>156</v>
      </c>
      <c r="AU373" s="143" t="s">
        <v>84</v>
      </c>
      <c r="AY373" s="15" t="s">
        <v>154</v>
      </c>
      <c r="BE373" s="144">
        <f>IF(N373="základní",J373,0)</f>
        <v>0</v>
      </c>
      <c r="BF373" s="144">
        <f>IF(N373="snížená",J373,0)</f>
        <v>0</v>
      </c>
      <c r="BG373" s="144">
        <f>IF(N373="zákl. přenesená",J373,0)</f>
        <v>0</v>
      </c>
      <c r="BH373" s="144">
        <f>IF(N373="sníž. přenesená",J373,0)</f>
        <v>0</v>
      </c>
      <c r="BI373" s="144">
        <f>IF(N373="nulová",J373,0)</f>
        <v>0</v>
      </c>
      <c r="BJ373" s="15" t="s">
        <v>82</v>
      </c>
      <c r="BK373" s="144">
        <f>ROUND(I373*H373,2)</f>
        <v>0</v>
      </c>
      <c r="BL373" s="15" t="s">
        <v>161</v>
      </c>
      <c r="BM373" s="143" t="s">
        <v>638</v>
      </c>
    </row>
    <row r="374" spans="2:65" s="12" customFormat="1" x14ac:dyDescent="0.2">
      <c r="B374" s="145"/>
      <c r="D374" s="146" t="s">
        <v>163</v>
      </c>
      <c r="E374" s="147" t="s">
        <v>1</v>
      </c>
      <c r="F374" s="148" t="s">
        <v>639</v>
      </c>
      <c r="H374" s="149">
        <v>9.3000000000000007</v>
      </c>
      <c r="I374" s="150"/>
      <c r="L374" s="145"/>
      <c r="M374" s="151"/>
      <c r="T374" s="152"/>
      <c r="AT374" s="147" t="s">
        <v>163</v>
      </c>
      <c r="AU374" s="147" t="s">
        <v>84</v>
      </c>
      <c r="AV374" s="12" t="s">
        <v>84</v>
      </c>
      <c r="AW374" s="12" t="s">
        <v>34</v>
      </c>
      <c r="AX374" s="12" t="s">
        <v>82</v>
      </c>
      <c r="AY374" s="147" t="s">
        <v>154</v>
      </c>
    </row>
    <row r="375" spans="2:65" s="1" customFormat="1" ht="24.2" customHeight="1" x14ac:dyDescent="0.2">
      <c r="B375" s="131"/>
      <c r="C375" s="132" t="s">
        <v>640</v>
      </c>
      <c r="D375" s="132" t="s">
        <v>156</v>
      </c>
      <c r="E375" s="133" t="s">
        <v>641</v>
      </c>
      <c r="F375" s="134" t="s">
        <v>642</v>
      </c>
      <c r="G375" s="135" t="s">
        <v>178</v>
      </c>
      <c r="H375" s="136">
        <v>12.4</v>
      </c>
      <c r="I375" s="137"/>
      <c r="J375" s="138">
        <f>ROUND(I375*H375,2)</f>
        <v>0</v>
      </c>
      <c r="K375" s="134" t="s">
        <v>160</v>
      </c>
      <c r="L375" s="30"/>
      <c r="M375" s="139" t="s">
        <v>1</v>
      </c>
      <c r="N375" s="140" t="s">
        <v>42</v>
      </c>
      <c r="P375" s="141">
        <f>O375*H375</f>
        <v>0</v>
      </c>
      <c r="Q375" s="141">
        <v>0</v>
      </c>
      <c r="R375" s="141">
        <f>Q375*H375</f>
        <v>0</v>
      </c>
      <c r="S375" s="141">
        <v>1.9E-2</v>
      </c>
      <c r="T375" s="142">
        <f>S375*H375</f>
        <v>0.2356</v>
      </c>
      <c r="AR375" s="143" t="s">
        <v>161</v>
      </c>
      <c r="AT375" s="143" t="s">
        <v>156</v>
      </c>
      <c r="AU375" s="143" t="s">
        <v>84</v>
      </c>
      <c r="AY375" s="15" t="s">
        <v>154</v>
      </c>
      <c r="BE375" s="144">
        <f>IF(N375="základní",J375,0)</f>
        <v>0</v>
      </c>
      <c r="BF375" s="144">
        <f>IF(N375="snížená",J375,0)</f>
        <v>0</v>
      </c>
      <c r="BG375" s="144">
        <f>IF(N375="zákl. přenesená",J375,0)</f>
        <v>0</v>
      </c>
      <c r="BH375" s="144">
        <f>IF(N375="sníž. přenesená",J375,0)</f>
        <v>0</v>
      </c>
      <c r="BI375" s="144">
        <f>IF(N375="nulová",J375,0)</f>
        <v>0</v>
      </c>
      <c r="BJ375" s="15" t="s">
        <v>82</v>
      </c>
      <c r="BK375" s="144">
        <f>ROUND(I375*H375,2)</f>
        <v>0</v>
      </c>
      <c r="BL375" s="15" t="s">
        <v>161</v>
      </c>
      <c r="BM375" s="143" t="s">
        <v>643</v>
      </c>
    </row>
    <row r="376" spans="2:65" s="12" customFormat="1" x14ac:dyDescent="0.2">
      <c r="B376" s="145"/>
      <c r="D376" s="146" t="s">
        <v>163</v>
      </c>
      <c r="E376" s="147" t="s">
        <v>1</v>
      </c>
      <c r="F376" s="148" t="s">
        <v>644</v>
      </c>
      <c r="H376" s="149">
        <v>5.4</v>
      </c>
      <c r="I376" s="150"/>
      <c r="L376" s="145"/>
      <c r="M376" s="151"/>
      <c r="T376" s="152"/>
      <c r="AT376" s="147" t="s">
        <v>163</v>
      </c>
      <c r="AU376" s="147" t="s">
        <v>84</v>
      </c>
      <c r="AV376" s="12" t="s">
        <v>84</v>
      </c>
      <c r="AW376" s="12" t="s">
        <v>34</v>
      </c>
      <c r="AX376" s="12" t="s">
        <v>77</v>
      </c>
      <c r="AY376" s="147" t="s">
        <v>154</v>
      </c>
    </row>
    <row r="377" spans="2:65" s="12" customFormat="1" x14ac:dyDescent="0.2">
      <c r="B377" s="145"/>
      <c r="D377" s="146" t="s">
        <v>163</v>
      </c>
      <c r="E377" s="147" t="s">
        <v>1</v>
      </c>
      <c r="F377" s="148" t="s">
        <v>645</v>
      </c>
      <c r="H377" s="149">
        <v>7</v>
      </c>
      <c r="I377" s="150"/>
      <c r="L377" s="145"/>
      <c r="M377" s="151"/>
      <c r="T377" s="152"/>
      <c r="AT377" s="147" t="s">
        <v>163</v>
      </c>
      <c r="AU377" s="147" t="s">
        <v>84</v>
      </c>
      <c r="AV377" s="12" t="s">
        <v>84</v>
      </c>
      <c r="AW377" s="12" t="s">
        <v>34</v>
      </c>
      <c r="AX377" s="12" t="s">
        <v>77</v>
      </c>
      <c r="AY377" s="147" t="s">
        <v>154</v>
      </c>
    </row>
    <row r="378" spans="2:65" s="13" customFormat="1" x14ac:dyDescent="0.2">
      <c r="B378" s="153"/>
      <c r="D378" s="146" t="s">
        <v>163</v>
      </c>
      <c r="E378" s="154" t="s">
        <v>1</v>
      </c>
      <c r="F378" s="155" t="s">
        <v>224</v>
      </c>
      <c r="H378" s="156">
        <v>12.4</v>
      </c>
      <c r="I378" s="157"/>
      <c r="L378" s="153"/>
      <c r="M378" s="158"/>
      <c r="T378" s="159"/>
      <c r="AT378" s="154" t="s">
        <v>163</v>
      </c>
      <c r="AU378" s="154" t="s">
        <v>84</v>
      </c>
      <c r="AV378" s="13" t="s">
        <v>161</v>
      </c>
      <c r="AW378" s="13" t="s">
        <v>34</v>
      </c>
      <c r="AX378" s="13" t="s">
        <v>82</v>
      </c>
      <c r="AY378" s="154" t="s">
        <v>154</v>
      </c>
    </row>
    <row r="379" spans="2:65" s="1" customFormat="1" ht="24.2" customHeight="1" x14ac:dyDescent="0.2">
      <c r="B379" s="131"/>
      <c r="C379" s="132" t="s">
        <v>646</v>
      </c>
      <c r="D379" s="132" t="s">
        <v>156</v>
      </c>
      <c r="E379" s="133" t="s">
        <v>647</v>
      </c>
      <c r="F379" s="134" t="s">
        <v>648</v>
      </c>
      <c r="G379" s="135" t="s">
        <v>178</v>
      </c>
      <c r="H379" s="136">
        <v>5.3</v>
      </c>
      <c r="I379" s="137"/>
      <c r="J379" s="138">
        <f>ROUND(I379*H379,2)</f>
        <v>0</v>
      </c>
      <c r="K379" s="134" t="s">
        <v>160</v>
      </c>
      <c r="L379" s="30"/>
      <c r="M379" s="139" t="s">
        <v>1</v>
      </c>
      <c r="N379" s="140" t="s">
        <v>42</v>
      </c>
      <c r="P379" s="141">
        <f>O379*H379</f>
        <v>0</v>
      </c>
      <c r="Q379" s="141">
        <v>0</v>
      </c>
      <c r="R379" s="141">
        <f>Q379*H379</f>
        <v>0</v>
      </c>
      <c r="S379" s="141">
        <v>0.04</v>
      </c>
      <c r="T379" s="142">
        <f>S379*H379</f>
        <v>0.21199999999999999</v>
      </c>
      <c r="AR379" s="143" t="s">
        <v>161</v>
      </c>
      <c r="AT379" s="143" t="s">
        <v>156</v>
      </c>
      <c r="AU379" s="143" t="s">
        <v>84</v>
      </c>
      <c r="AY379" s="15" t="s">
        <v>154</v>
      </c>
      <c r="BE379" s="144">
        <f>IF(N379="základní",J379,0)</f>
        <v>0</v>
      </c>
      <c r="BF379" s="144">
        <f>IF(N379="snížená",J379,0)</f>
        <v>0</v>
      </c>
      <c r="BG379" s="144">
        <f>IF(N379="zákl. přenesená",J379,0)</f>
        <v>0</v>
      </c>
      <c r="BH379" s="144">
        <f>IF(N379="sníž. přenesená",J379,0)</f>
        <v>0</v>
      </c>
      <c r="BI379" s="144">
        <f>IF(N379="nulová",J379,0)</f>
        <v>0</v>
      </c>
      <c r="BJ379" s="15" t="s">
        <v>82</v>
      </c>
      <c r="BK379" s="144">
        <f>ROUND(I379*H379,2)</f>
        <v>0</v>
      </c>
      <c r="BL379" s="15" t="s">
        <v>161</v>
      </c>
      <c r="BM379" s="143" t="s">
        <v>649</v>
      </c>
    </row>
    <row r="380" spans="2:65" s="12" customFormat="1" x14ac:dyDescent="0.2">
      <c r="B380" s="145"/>
      <c r="D380" s="146" t="s">
        <v>163</v>
      </c>
      <c r="E380" s="147" t="s">
        <v>1</v>
      </c>
      <c r="F380" s="148" t="s">
        <v>409</v>
      </c>
      <c r="H380" s="149">
        <v>5.3</v>
      </c>
      <c r="I380" s="150"/>
      <c r="L380" s="145"/>
      <c r="M380" s="151"/>
      <c r="T380" s="152"/>
      <c r="AT380" s="147" t="s">
        <v>163</v>
      </c>
      <c r="AU380" s="147" t="s">
        <v>84</v>
      </c>
      <c r="AV380" s="12" t="s">
        <v>84</v>
      </c>
      <c r="AW380" s="12" t="s">
        <v>34</v>
      </c>
      <c r="AX380" s="12" t="s">
        <v>82</v>
      </c>
      <c r="AY380" s="147" t="s">
        <v>154</v>
      </c>
    </row>
    <row r="381" spans="2:65" s="1" customFormat="1" ht="24.2" customHeight="1" x14ac:dyDescent="0.2">
      <c r="B381" s="131"/>
      <c r="C381" s="132" t="s">
        <v>650</v>
      </c>
      <c r="D381" s="132" t="s">
        <v>156</v>
      </c>
      <c r="E381" s="133" t="s">
        <v>651</v>
      </c>
      <c r="F381" s="134" t="s">
        <v>652</v>
      </c>
      <c r="G381" s="135" t="s">
        <v>178</v>
      </c>
      <c r="H381" s="136">
        <v>5.3</v>
      </c>
      <c r="I381" s="137"/>
      <c r="J381" s="138">
        <f>ROUND(I381*H381,2)</f>
        <v>0</v>
      </c>
      <c r="K381" s="134" t="s">
        <v>160</v>
      </c>
      <c r="L381" s="30"/>
      <c r="M381" s="139" t="s">
        <v>1</v>
      </c>
      <c r="N381" s="140" t="s">
        <v>42</v>
      </c>
      <c r="P381" s="141">
        <f>O381*H381</f>
        <v>0</v>
      </c>
      <c r="Q381" s="141">
        <v>0</v>
      </c>
      <c r="R381" s="141">
        <f>Q381*H381</f>
        <v>0</v>
      </c>
      <c r="S381" s="141">
        <v>5.3999999999999999E-2</v>
      </c>
      <c r="T381" s="142">
        <f>S381*H381</f>
        <v>0.28620000000000001</v>
      </c>
      <c r="AR381" s="143" t="s">
        <v>161</v>
      </c>
      <c r="AT381" s="143" t="s">
        <v>156</v>
      </c>
      <c r="AU381" s="143" t="s">
        <v>84</v>
      </c>
      <c r="AY381" s="15" t="s">
        <v>154</v>
      </c>
      <c r="BE381" s="144">
        <f>IF(N381="základní",J381,0)</f>
        <v>0</v>
      </c>
      <c r="BF381" s="144">
        <f>IF(N381="snížená",J381,0)</f>
        <v>0</v>
      </c>
      <c r="BG381" s="144">
        <f>IF(N381="zákl. přenesená",J381,0)</f>
        <v>0</v>
      </c>
      <c r="BH381" s="144">
        <f>IF(N381="sníž. přenesená",J381,0)</f>
        <v>0</v>
      </c>
      <c r="BI381" s="144">
        <f>IF(N381="nulová",J381,0)</f>
        <v>0</v>
      </c>
      <c r="BJ381" s="15" t="s">
        <v>82</v>
      </c>
      <c r="BK381" s="144">
        <f>ROUND(I381*H381,2)</f>
        <v>0</v>
      </c>
      <c r="BL381" s="15" t="s">
        <v>161</v>
      </c>
      <c r="BM381" s="143" t="s">
        <v>653</v>
      </c>
    </row>
    <row r="382" spans="2:65" s="12" customFormat="1" x14ac:dyDescent="0.2">
      <c r="B382" s="145"/>
      <c r="D382" s="146" t="s">
        <v>163</v>
      </c>
      <c r="E382" s="147" t="s">
        <v>1</v>
      </c>
      <c r="F382" s="148" t="s">
        <v>654</v>
      </c>
      <c r="H382" s="149">
        <v>5.3</v>
      </c>
      <c r="I382" s="150"/>
      <c r="L382" s="145"/>
      <c r="M382" s="151"/>
      <c r="T382" s="152"/>
      <c r="AT382" s="147" t="s">
        <v>163</v>
      </c>
      <c r="AU382" s="147" t="s">
        <v>84</v>
      </c>
      <c r="AV382" s="12" t="s">
        <v>84</v>
      </c>
      <c r="AW382" s="12" t="s">
        <v>34</v>
      </c>
      <c r="AX382" s="12" t="s">
        <v>82</v>
      </c>
      <c r="AY382" s="147" t="s">
        <v>154</v>
      </c>
    </row>
    <row r="383" spans="2:65" s="1" customFormat="1" ht="24.2" customHeight="1" x14ac:dyDescent="0.2">
      <c r="B383" s="131"/>
      <c r="C383" s="132" t="s">
        <v>655</v>
      </c>
      <c r="D383" s="132" t="s">
        <v>156</v>
      </c>
      <c r="E383" s="133" t="s">
        <v>656</v>
      </c>
      <c r="F383" s="134" t="s">
        <v>657</v>
      </c>
      <c r="G383" s="135" t="s">
        <v>178</v>
      </c>
      <c r="H383" s="136">
        <v>5.3</v>
      </c>
      <c r="I383" s="137"/>
      <c r="J383" s="138">
        <f>ROUND(I383*H383,2)</f>
        <v>0</v>
      </c>
      <c r="K383" s="134" t="s">
        <v>160</v>
      </c>
      <c r="L383" s="30"/>
      <c r="M383" s="139" t="s">
        <v>1</v>
      </c>
      <c r="N383" s="140" t="s">
        <v>42</v>
      </c>
      <c r="P383" s="141">
        <f>O383*H383</f>
        <v>0</v>
      </c>
      <c r="Q383" s="141">
        <v>0</v>
      </c>
      <c r="R383" s="141">
        <f>Q383*H383</f>
        <v>0</v>
      </c>
      <c r="S383" s="141">
        <v>0.04</v>
      </c>
      <c r="T383" s="142">
        <f>S383*H383</f>
        <v>0.21199999999999999</v>
      </c>
      <c r="AR383" s="143" t="s">
        <v>161</v>
      </c>
      <c r="AT383" s="143" t="s">
        <v>156</v>
      </c>
      <c r="AU383" s="143" t="s">
        <v>84</v>
      </c>
      <c r="AY383" s="15" t="s">
        <v>154</v>
      </c>
      <c r="BE383" s="144">
        <f>IF(N383="základní",J383,0)</f>
        <v>0</v>
      </c>
      <c r="BF383" s="144">
        <f>IF(N383="snížená",J383,0)</f>
        <v>0</v>
      </c>
      <c r="BG383" s="144">
        <f>IF(N383="zákl. přenesená",J383,0)</f>
        <v>0</v>
      </c>
      <c r="BH383" s="144">
        <f>IF(N383="sníž. přenesená",J383,0)</f>
        <v>0</v>
      </c>
      <c r="BI383" s="144">
        <f>IF(N383="nulová",J383,0)</f>
        <v>0</v>
      </c>
      <c r="BJ383" s="15" t="s">
        <v>82</v>
      </c>
      <c r="BK383" s="144">
        <f>ROUND(I383*H383,2)</f>
        <v>0</v>
      </c>
      <c r="BL383" s="15" t="s">
        <v>161</v>
      </c>
      <c r="BM383" s="143" t="s">
        <v>658</v>
      </c>
    </row>
    <row r="384" spans="2:65" s="1" customFormat="1" ht="24.2" customHeight="1" x14ac:dyDescent="0.2">
      <c r="B384" s="131"/>
      <c r="C384" s="132" t="s">
        <v>659</v>
      </c>
      <c r="D384" s="132" t="s">
        <v>156</v>
      </c>
      <c r="E384" s="133" t="s">
        <v>660</v>
      </c>
      <c r="F384" s="134" t="s">
        <v>661</v>
      </c>
      <c r="G384" s="135" t="s">
        <v>178</v>
      </c>
      <c r="H384" s="136">
        <v>7.8</v>
      </c>
      <c r="I384" s="137"/>
      <c r="J384" s="138">
        <f>ROUND(I384*H384,2)</f>
        <v>0</v>
      </c>
      <c r="K384" s="134" t="s">
        <v>160</v>
      </c>
      <c r="L384" s="30"/>
      <c r="M384" s="139" t="s">
        <v>1</v>
      </c>
      <c r="N384" s="140" t="s">
        <v>42</v>
      </c>
      <c r="P384" s="141">
        <f>O384*H384</f>
        <v>0</v>
      </c>
      <c r="Q384" s="141">
        <v>0</v>
      </c>
      <c r="R384" s="141">
        <f>Q384*H384</f>
        <v>0</v>
      </c>
      <c r="S384" s="141">
        <v>4.2000000000000003E-2</v>
      </c>
      <c r="T384" s="142">
        <f>S384*H384</f>
        <v>0.3276</v>
      </c>
      <c r="AR384" s="143" t="s">
        <v>161</v>
      </c>
      <c r="AT384" s="143" t="s">
        <v>156</v>
      </c>
      <c r="AU384" s="143" t="s">
        <v>84</v>
      </c>
      <c r="AY384" s="15" t="s">
        <v>154</v>
      </c>
      <c r="BE384" s="144">
        <f>IF(N384="základní",J384,0)</f>
        <v>0</v>
      </c>
      <c r="BF384" s="144">
        <f>IF(N384="snížená",J384,0)</f>
        <v>0</v>
      </c>
      <c r="BG384" s="144">
        <f>IF(N384="zákl. přenesená",J384,0)</f>
        <v>0</v>
      </c>
      <c r="BH384" s="144">
        <f>IF(N384="sníž. přenesená",J384,0)</f>
        <v>0</v>
      </c>
      <c r="BI384" s="144">
        <f>IF(N384="nulová",J384,0)</f>
        <v>0</v>
      </c>
      <c r="BJ384" s="15" t="s">
        <v>82</v>
      </c>
      <c r="BK384" s="144">
        <f>ROUND(I384*H384,2)</f>
        <v>0</v>
      </c>
      <c r="BL384" s="15" t="s">
        <v>161</v>
      </c>
      <c r="BM384" s="143" t="s">
        <v>662</v>
      </c>
    </row>
    <row r="385" spans="2:65" s="12" customFormat="1" x14ac:dyDescent="0.2">
      <c r="B385" s="145"/>
      <c r="D385" s="146" t="s">
        <v>163</v>
      </c>
      <c r="E385" s="147" t="s">
        <v>1</v>
      </c>
      <c r="F385" s="148" t="s">
        <v>663</v>
      </c>
      <c r="H385" s="149">
        <v>7.8</v>
      </c>
      <c r="I385" s="150"/>
      <c r="L385" s="145"/>
      <c r="M385" s="151"/>
      <c r="T385" s="152"/>
      <c r="AT385" s="147" t="s">
        <v>163</v>
      </c>
      <c r="AU385" s="147" t="s">
        <v>84</v>
      </c>
      <c r="AV385" s="12" t="s">
        <v>84</v>
      </c>
      <c r="AW385" s="12" t="s">
        <v>34</v>
      </c>
      <c r="AX385" s="12" t="s">
        <v>82</v>
      </c>
      <c r="AY385" s="147" t="s">
        <v>154</v>
      </c>
    </row>
    <row r="386" spans="2:65" s="1" customFormat="1" ht="24.2" customHeight="1" x14ac:dyDescent="0.2">
      <c r="B386" s="131"/>
      <c r="C386" s="132" t="s">
        <v>664</v>
      </c>
      <c r="D386" s="132" t="s">
        <v>156</v>
      </c>
      <c r="E386" s="133" t="s">
        <v>665</v>
      </c>
      <c r="F386" s="134" t="s">
        <v>666</v>
      </c>
      <c r="G386" s="135" t="s">
        <v>178</v>
      </c>
      <c r="H386" s="136">
        <v>14.8</v>
      </c>
      <c r="I386" s="137"/>
      <c r="J386" s="138">
        <f>ROUND(I386*H386,2)</f>
        <v>0</v>
      </c>
      <c r="K386" s="134" t="s">
        <v>160</v>
      </c>
      <c r="L386" s="30"/>
      <c r="M386" s="139" t="s">
        <v>1</v>
      </c>
      <c r="N386" s="140" t="s">
        <v>42</v>
      </c>
      <c r="P386" s="141">
        <f>O386*H386</f>
        <v>0</v>
      </c>
      <c r="Q386" s="141">
        <v>0</v>
      </c>
      <c r="R386" s="141">
        <f>Q386*H386</f>
        <v>0</v>
      </c>
      <c r="S386" s="141">
        <v>6.5000000000000002E-2</v>
      </c>
      <c r="T386" s="142">
        <f>S386*H386</f>
        <v>0.96200000000000008</v>
      </c>
      <c r="AR386" s="143" t="s">
        <v>161</v>
      </c>
      <c r="AT386" s="143" t="s">
        <v>156</v>
      </c>
      <c r="AU386" s="143" t="s">
        <v>84</v>
      </c>
      <c r="AY386" s="15" t="s">
        <v>154</v>
      </c>
      <c r="BE386" s="144">
        <f>IF(N386="základní",J386,0)</f>
        <v>0</v>
      </c>
      <c r="BF386" s="144">
        <f>IF(N386="snížená",J386,0)</f>
        <v>0</v>
      </c>
      <c r="BG386" s="144">
        <f>IF(N386="zákl. přenesená",J386,0)</f>
        <v>0</v>
      </c>
      <c r="BH386" s="144">
        <f>IF(N386="sníž. přenesená",J386,0)</f>
        <v>0</v>
      </c>
      <c r="BI386" s="144">
        <f>IF(N386="nulová",J386,0)</f>
        <v>0</v>
      </c>
      <c r="BJ386" s="15" t="s">
        <v>82</v>
      </c>
      <c r="BK386" s="144">
        <f>ROUND(I386*H386,2)</f>
        <v>0</v>
      </c>
      <c r="BL386" s="15" t="s">
        <v>161</v>
      </c>
      <c r="BM386" s="143" t="s">
        <v>667</v>
      </c>
    </row>
    <row r="387" spans="2:65" s="12" customFormat="1" x14ac:dyDescent="0.2">
      <c r="B387" s="145"/>
      <c r="D387" s="146" t="s">
        <v>163</v>
      </c>
      <c r="E387" s="147" t="s">
        <v>1</v>
      </c>
      <c r="F387" s="148" t="s">
        <v>668</v>
      </c>
      <c r="H387" s="149">
        <v>14.8</v>
      </c>
      <c r="I387" s="150"/>
      <c r="L387" s="145"/>
      <c r="M387" s="151"/>
      <c r="T387" s="152"/>
      <c r="AT387" s="147" t="s">
        <v>163</v>
      </c>
      <c r="AU387" s="147" t="s">
        <v>84</v>
      </c>
      <c r="AV387" s="12" t="s">
        <v>84</v>
      </c>
      <c r="AW387" s="12" t="s">
        <v>34</v>
      </c>
      <c r="AX387" s="12" t="s">
        <v>82</v>
      </c>
      <c r="AY387" s="147" t="s">
        <v>154</v>
      </c>
    </row>
    <row r="388" spans="2:65" s="1" customFormat="1" ht="24.2" customHeight="1" x14ac:dyDescent="0.2">
      <c r="B388" s="131"/>
      <c r="C388" s="132" t="s">
        <v>669</v>
      </c>
      <c r="D388" s="132" t="s">
        <v>156</v>
      </c>
      <c r="E388" s="133" t="s">
        <v>670</v>
      </c>
      <c r="F388" s="134" t="s">
        <v>671</v>
      </c>
      <c r="G388" s="135" t="s">
        <v>178</v>
      </c>
      <c r="H388" s="136">
        <v>28.35</v>
      </c>
      <c r="I388" s="137"/>
      <c r="J388" s="138">
        <f>ROUND(I388*H388,2)</f>
        <v>0</v>
      </c>
      <c r="K388" s="134" t="s">
        <v>160</v>
      </c>
      <c r="L388" s="30"/>
      <c r="M388" s="139" t="s">
        <v>1</v>
      </c>
      <c r="N388" s="140" t="s">
        <v>42</v>
      </c>
      <c r="P388" s="141">
        <f>O388*H388</f>
        <v>0</v>
      </c>
      <c r="Q388" s="141">
        <v>0</v>
      </c>
      <c r="R388" s="141">
        <f>Q388*H388</f>
        <v>0</v>
      </c>
      <c r="S388" s="141">
        <v>9.7000000000000003E-2</v>
      </c>
      <c r="T388" s="142">
        <f>S388*H388</f>
        <v>2.7499500000000001</v>
      </c>
      <c r="AR388" s="143" t="s">
        <v>161</v>
      </c>
      <c r="AT388" s="143" t="s">
        <v>156</v>
      </c>
      <c r="AU388" s="143" t="s">
        <v>84</v>
      </c>
      <c r="AY388" s="15" t="s">
        <v>154</v>
      </c>
      <c r="BE388" s="144">
        <f>IF(N388="základní",J388,0)</f>
        <v>0</v>
      </c>
      <c r="BF388" s="144">
        <f>IF(N388="snížená",J388,0)</f>
        <v>0</v>
      </c>
      <c r="BG388" s="144">
        <f>IF(N388="zákl. přenesená",J388,0)</f>
        <v>0</v>
      </c>
      <c r="BH388" s="144">
        <f>IF(N388="sníž. přenesená",J388,0)</f>
        <v>0</v>
      </c>
      <c r="BI388" s="144">
        <f>IF(N388="nulová",J388,0)</f>
        <v>0</v>
      </c>
      <c r="BJ388" s="15" t="s">
        <v>82</v>
      </c>
      <c r="BK388" s="144">
        <f>ROUND(I388*H388,2)</f>
        <v>0</v>
      </c>
      <c r="BL388" s="15" t="s">
        <v>161</v>
      </c>
      <c r="BM388" s="143" t="s">
        <v>672</v>
      </c>
    </row>
    <row r="389" spans="2:65" s="12" customFormat="1" x14ac:dyDescent="0.2">
      <c r="B389" s="145"/>
      <c r="D389" s="146" t="s">
        <v>163</v>
      </c>
      <c r="E389" s="147" t="s">
        <v>1</v>
      </c>
      <c r="F389" s="148" t="s">
        <v>673</v>
      </c>
      <c r="H389" s="149">
        <v>28.35</v>
      </c>
      <c r="I389" s="150"/>
      <c r="L389" s="145"/>
      <c r="M389" s="151"/>
      <c r="T389" s="152"/>
      <c r="AT389" s="147" t="s">
        <v>163</v>
      </c>
      <c r="AU389" s="147" t="s">
        <v>84</v>
      </c>
      <c r="AV389" s="12" t="s">
        <v>84</v>
      </c>
      <c r="AW389" s="12" t="s">
        <v>34</v>
      </c>
      <c r="AX389" s="12" t="s">
        <v>82</v>
      </c>
      <c r="AY389" s="147" t="s">
        <v>154</v>
      </c>
    </row>
    <row r="390" spans="2:65" s="1" customFormat="1" ht="24.2" customHeight="1" x14ac:dyDescent="0.2">
      <c r="B390" s="131"/>
      <c r="C390" s="132" t="s">
        <v>674</v>
      </c>
      <c r="D390" s="132" t="s">
        <v>156</v>
      </c>
      <c r="E390" s="133" t="s">
        <v>675</v>
      </c>
      <c r="F390" s="134" t="s">
        <v>676</v>
      </c>
      <c r="G390" s="135" t="s">
        <v>209</v>
      </c>
      <c r="H390" s="136">
        <v>1</v>
      </c>
      <c r="I390" s="137"/>
      <c r="J390" s="138">
        <f>ROUND(I390*H390,2)</f>
        <v>0</v>
      </c>
      <c r="K390" s="134" t="s">
        <v>160</v>
      </c>
      <c r="L390" s="30"/>
      <c r="M390" s="139" t="s">
        <v>1</v>
      </c>
      <c r="N390" s="140" t="s">
        <v>42</v>
      </c>
      <c r="P390" s="141">
        <f>O390*H390</f>
        <v>0</v>
      </c>
      <c r="Q390" s="141">
        <v>0</v>
      </c>
      <c r="R390" s="141">
        <f>Q390*H390</f>
        <v>0</v>
      </c>
      <c r="S390" s="141">
        <v>4.4999999999999998E-2</v>
      </c>
      <c r="T390" s="142">
        <f>S390*H390</f>
        <v>4.4999999999999998E-2</v>
      </c>
      <c r="AR390" s="143" t="s">
        <v>161</v>
      </c>
      <c r="AT390" s="143" t="s">
        <v>156</v>
      </c>
      <c r="AU390" s="143" t="s">
        <v>84</v>
      </c>
      <c r="AY390" s="15" t="s">
        <v>154</v>
      </c>
      <c r="BE390" s="144">
        <f>IF(N390="základní",J390,0)</f>
        <v>0</v>
      </c>
      <c r="BF390" s="144">
        <f>IF(N390="snížená",J390,0)</f>
        <v>0</v>
      </c>
      <c r="BG390" s="144">
        <f>IF(N390="zákl. přenesená",J390,0)</f>
        <v>0</v>
      </c>
      <c r="BH390" s="144">
        <f>IF(N390="sníž. přenesená",J390,0)</f>
        <v>0</v>
      </c>
      <c r="BI390" s="144">
        <f>IF(N390="nulová",J390,0)</f>
        <v>0</v>
      </c>
      <c r="BJ390" s="15" t="s">
        <v>82</v>
      </c>
      <c r="BK390" s="144">
        <f>ROUND(I390*H390,2)</f>
        <v>0</v>
      </c>
      <c r="BL390" s="15" t="s">
        <v>161</v>
      </c>
      <c r="BM390" s="143" t="s">
        <v>677</v>
      </c>
    </row>
    <row r="391" spans="2:65" s="12" customFormat="1" x14ac:dyDescent="0.2">
      <c r="B391" s="145"/>
      <c r="D391" s="146" t="s">
        <v>163</v>
      </c>
      <c r="E391" s="147" t="s">
        <v>1</v>
      </c>
      <c r="F391" s="148" t="s">
        <v>678</v>
      </c>
      <c r="H391" s="149">
        <v>1</v>
      </c>
      <c r="I391" s="150"/>
      <c r="L391" s="145"/>
      <c r="M391" s="151"/>
      <c r="T391" s="152"/>
      <c r="AT391" s="147" t="s">
        <v>163</v>
      </c>
      <c r="AU391" s="147" t="s">
        <v>84</v>
      </c>
      <c r="AV391" s="12" t="s">
        <v>84</v>
      </c>
      <c r="AW391" s="12" t="s">
        <v>34</v>
      </c>
      <c r="AX391" s="12" t="s">
        <v>82</v>
      </c>
      <c r="AY391" s="147" t="s">
        <v>154</v>
      </c>
    </row>
    <row r="392" spans="2:65" s="1" customFormat="1" ht="24.2" customHeight="1" x14ac:dyDescent="0.2">
      <c r="B392" s="131"/>
      <c r="C392" s="132" t="s">
        <v>679</v>
      </c>
      <c r="D392" s="132" t="s">
        <v>156</v>
      </c>
      <c r="E392" s="133" t="s">
        <v>680</v>
      </c>
      <c r="F392" s="134" t="s">
        <v>681</v>
      </c>
      <c r="G392" s="135" t="s">
        <v>178</v>
      </c>
      <c r="H392" s="136">
        <v>1.1499999999999999</v>
      </c>
      <c r="I392" s="137"/>
      <c r="J392" s="138">
        <f>ROUND(I392*H392,2)</f>
        <v>0</v>
      </c>
      <c r="K392" s="134" t="s">
        <v>160</v>
      </c>
      <c r="L392" s="30"/>
      <c r="M392" s="139" t="s">
        <v>1</v>
      </c>
      <c r="N392" s="140" t="s">
        <v>42</v>
      </c>
      <c r="P392" s="141">
        <f>O392*H392</f>
        <v>0</v>
      </c>
      <c r="Q392" s="141">
        <v>7.6000000000000004E-4</v>
      </c>
      <c r="R392" s="141">
        <f>Q392*H392</f>
        <v>8.7399999999999999E-4</v>
      </c>
      <c r="S392" s="141">
        <v>2.0999999999999999E-3</v>
      </c>
      <c r="T392" s="142">
        <f>S392*H392</f>
        <v>2.4149999999999996E-3</v>
      </c>
      <c r="AR392" s="143" t="s">
        <v>161</v>
      </c>
      <c r="AT392" s="143" t="s">
        <v>156</v>
      </c>
      <c r="AU392" s="143" t="s">
        <v>84</v>
      </c>
      <c r="AY392" s="15" t="s">
        <v>154</v>
      </c>
      <c r="BE392" s="144">
        <f>IF(N392="základní",J392,0)</f>
        <v>0</v>
      </c>
      <c r="BF392" s="144">
        <f>IF(N392="snížená",J392,0)</f>
        <v>0</v>
      </c>
      <c r="BG392" s="144">
        <f>IF(N392="zákl. přenesená",J392,0)</f>
        <v>0</v>
      </c>
      <c r="BH392" s="144">
        <f>IF(N392="sníž. přenesená",J392,0)</f>
        <v>0</v>
      </c>
      <c r="BI392" s="144">
        <f>IF(N392="nulová",J392,0)</f>
        <v>0</v>
      </c>
      <c r="BJ392" s="15" t="s">
        <v>82</v>
      </c>
      <c r="BK392" s="144">
        <f>ROUND(I392*H392,2)</f>
        <v>0</v>
      </c>
      <c r="BL392" s="15" t="s">
        <v>161</v>
      </c>
      <c r="BM392" s="143" t="s">
        <v>682</v>
      </c>
    </row>
    <row r="393" spans="2:65" s="12" customFormat="1" x14ac:dyDescent="0.2">
      <c r="B393" s="145"/>
      <c r="D393" s="146" t="s">
        <v>163</v>
      </c>
      <c r="E393" s="147" t="s">
        <v>1</v>
      </c>
      <c r="F393" s="148" t="s">
        <v>683</v>
      </c>
      <c r="H393" s="149">
        <v>1.1499999999999999</v>
      </c>
      <c r="I393" s="150"/>
      <c r="L393" s="145"/>
      <c r="M393" s="151"/>
      <c r="T393" s="152"/>
      <c r="AT393" s="147" t="s">
        <v>163</v>
      </c>
      <c r="AU393" s="147" t="s">
        <v>84</v>
      </c>
      <c r="AV393" s="12" t="s">
        <v>84</v>
      </c>
      <c r="AW393" s="12" t="s">
        <v>34</v>
      </c>
      <c r="AX393" s="12" t="s">
        <v>82</v>
      </c>
      <c r="AY393" s="147" t="s">
        <v>154</v>
      </c>
    </row>
    <row r="394" spans="2:65" s="1" customFormat="1" ht="24.2" customHeight="1" x14ac:dyDescent="0.2">
      <c r="B394" s="131"/>
      <c r="C394" s="132" t="s">
        <v>684</v>
      </c>
      <c r="D394" s="132" t="s">
        <v>156</v>
      </c>
      <c r="E394" s="133" t="s">
        <v>685</v>
      </c>
      <c r="F394" s="134" t="s">
        <v>686</v>
      </c>
      <c r="G394" s="135" t="s">
        <v>178</v>
      </c>
      <c r="H394" s="136">
        <v>0.8</v>
      </c>
      <c r="I394" s="137"/>
      <c r="J394" s="138">
        <f>ROUND(I394*H394,2)</f>
        <v>0</v>
      </c>
      <c r="K394" s="134" t="s">
        <v>160</v>
      </c>
      <c r="L394" s="30"/>
      <c r="M394" s="139" t="s">
        <v>1</v>
      </c>
      <c r="N394" s="140" t="s">
        <v>42</v>
      </c>
      <c r="P394" s="141">
        <f>O394*H394</f>
        <v>0</v>
      </c>
      <c r="Q394" s="141">
        <v>9.7000000000000005E-4</v>
      </c>
      <c r="R394" s="141">
        <f>Q394*H394</f>
        <v>7.7600000000000011E-4</v>
      </c>
      <c r="S394" s="141">
        <v>4.3E-3</v>
      </c>
      <c r="T394" s="142">
        <f>S394*H394</f>
        <v>3.4400000000000003E-3</v>
      </c>
      <c r="AR394" s="143" t="s">
        <v>161</v>
      </c>
      <c r="AT394" s="143" t="s">
        <v>156</v>
      </c>
      <c r="AU394" s="143" t="s">
        <v>84</v>
      </c>
      <c r="AY394" s="15" t="s">
        <v>154</v>
      </c>
      <c r="BE394" s="144">
        <f>IF(N394="základní",J394,0)</f>
        <v>0</v>
      </c>
      <c r="BF394" s="144">
        <f>IF(N394="snížená",J394,0)</f>
        <v>0</v>
      </c>
      <c r="BG394" s="144">
        <f>IF(N394="zákl. přenesená",J394,0)</f>
        <v>0</v>
      </c>
      <c r="BH394" s="144">
        <f>IF(N394="sníž. přenesená",J394,0)</f>
        <v>0</v>
      </c>
      <c r="BI394" s="144">
        <f>IF(N394="nulová",J394,0)</f>
        <v>0</v>
      </c>
      <c r="BJ394" s="15" t="s">
        <v>82</v>
      </c>
      <c r="BK394" s="144">
        <f>ROUND(I394*H394,2)</f>
        <v>0</v>
      </c>
      <c r="BL394" s="15" t="s">
        <v>161</v>
      </c>
      <c r="BM394" s="143" t="s">
        <v>687</v>
      </c>
    </row>
    <row r="395" spans="2:65" s="12" customFormat="1" x14ac:dyDescent="0.2">
      <c r="B395" s="145"/>
      <c r="D395" s="146" t="s">
        <v>163</v>
      </c>
      <c r="E395" s="147" t="s">
        <v>1</v>
      </c>
      <c r="F395" s="148" t="s">
        <v>688</v>
      </c>
      <c r="H395" s="149">
        <v>0.8</v>
      </c>
      <c r="I395" s="150"/>
      <c r="L395" s="145"/>
      <c r="M395" s="151"/>
      <c r="T395" s="152"/>
      <c r="AT395" s="147" t="s">
        <v>163</v>
      </c>
      <c r="AU395" s="147" t="s">
        <v>84</v>
      </c>
      <c r="AV395" s="12" t="s">
        <v>84</v>
      </c>
      <c r="AW395" s="12" t="s">
        <v>34</v>
      </c>
      <c r="AX395" s="12" t="s">
        <v>82</v>
      </c>
      <c r="AY395" s="147" t="s">
        <v>154</v>
      </c>
    </row>
    <row r="396" spans="2:65" s="1" customFormat="1" ht="24.2" customHeight="1" x14ac:dyDescent="0.2">
      <c r="B396" s="131"/>
      <c r="C396" s="132" t="s">
        <v>689</v>
      </c>
      <c r="D396" s="132" t="s">
        <v>156</v>
      </c>
      <c r="E396" s="133" t="s">
        <v>690</v>
      </c>
      <c r="F396" s="134" t="s">
        <v>691</v>
      </c>
      <c r="G396" s="135" t="s">
        <v>178</v>
      </c>
      <c r="H396" s="136">
        <v>1.1499999999999999</v>
      </c>
      <c r="I396" s="137"/>
      <c r="J396" s="138">
        <f>ROUND(I396*H396,2)</f>
        <v>0</v>
      </c>
      <c r="K396" s="134" t="s">
        <v>160</v>
      </c>
      <c r="L396" s="30"/>
      <c r="M396" s="139" t="s">
        <v>1</v>
      </c>
      <c r="N396" s="140" t="s">
        <v>42</v>
      </c>
      <c r="P396" s="141">
        <f>O396*H396</f>
        <v>0</v>
      </c>
      <c r="Q396" s="141">
        <v>1.23E-3</v>
      </c>
      <c r="R396" s="141">
        <f>Q396*H396</f>
        <v>1.4145E-3</v>
      </c>
      <c r="S396" s="141">
        <v>1.7000000000000001E-2</v>
      </c>
      <c r="T396" s="142">
        <f>S396*H396</f>
        <v>1.9550000000000001E-2</v>
      </c>
      <c r="AR396" s="143" t="s">
        <v>161</v>
      </c>
      <c r="AT396" s="143" t="s">
        <v>156</v>
      </c>
      <c r="AU396" s="143" t="s">
        <v>84</v>
      </c>
      <c r="AY396" s="15" t="s">
        <v>154</v>
      </c>
      <c r="BE396" s="144">
        <f>IF(N396="základní",J396,0)</f>
        <v>0</v>
      </c>
      <c r="BF396" s="144">
        <f>IF(N396="snížená",J396,0)</f>
        <v>0</v>
      </c>
      <c r="BG396" s="144">
        <f>IF(N396="zákl. přenesená",J396,0)</f>
        <v>0</v>
      </c>
      <c r="BH396" s="144">
        <f>IF(N396="sníž. přenesená",J396,0)</f>
        <v>0</v>
      </c>
      <c r="BI396" s="144">
        <f>IF(N396="nulová",J396,0)</f>
        <v>0</v>
      </c>
      <c r="BJ396" s="15" t="s">
        <v>82</v>
      </c>
      <c r="BK396" s="144">
        <f>ROUND(I396*H396,2)</f>
        <v>0</v>
      </c>
      <c r="BL396" s="15" t="s">
        <v>161</v>
      </c>
      <c r="BM396" s="143" t="s">
        <v>692</v>
      </c>
    </row>
    <row r="397" spans="2:65" s="12" customFormat="1" x14ac:dyDescent="0.2">
      <c r="B397" s="145"/>
      <c r="D397" s="146" t="s">
        <v>163</v>
      </c>
      <c r="E397" s="147" t="s">
        <v>1</v>
      </c>
      <c r="F397" s="148" t="s">
        <v>693</v>
      </c>
      <c r="H397" s="149">
        <v>1.1499999999999999</v>
      </c>
      <c r="I397" s="150"/>
      <c r="L397" s="145"/>
      <c r="M397" s="151"/>
      <c r="T397" s="152"/>
      <c r="AT397" s="147" t="s">
        <v>163</v>
      </c>
      <c r="AU397" s="147" t="s">
        <v>84</v>
      </c>
      <c r="AV397" s="12" t="s">
        <v>84</v>
      </c>
      <c r="AW397" s="12" t="s">
        <v>34</v>
      </c>
      <c r="AX397" s="12" t="s">
        <v>82</v>
      </c>
      <c r="AY397" s="147" t="s">
        <v>154</v>
      </c>
    </row>
    <row r="398" spans="2:65" s="1" customFormat="1" ht="24.2" customHeight="1" x14ac:dyDescent="0.2">
      <c r="B398" s="131"/>
      <c r="C398" s="132" t="s">
        <v>694</v>
      </c>
      <c r="D398" s="132" t="s">
        <v>156</v>
      </c>
      <c r="E398" s="133" t="s">
        <v>695</v>
      </c>
      <c r="F398" s="134" t="s">
        <v>696</v>
      </c>
      <c r="G398" s="135" t="s">
        <v>178</v>
      </c>
      <c r="H398" s="136">
        <v>0.35</v>
      </c>
      <c r="I398" s="137"/>
      <c r="J398" s="138">
        <f>ROUND(I398*H398,2)</f>
        <v>0</v>
      </c>
      <c r="K398" s="134" t="s">
        <v>160</v>
      </c>
      <c r="L398" s="30"/>
      <c r="M398" s="139" t="s">
        <v>1</v>
      </c>
      <c r="N398" s="140" t="s">
        <v>42</v>
      </c>
      <c r="P398" s="141">
        <f>O398*H398</f>
        <v>0</v>
      </c>
      <c r="Q398" s="141">
        <v>1.42E-3</v>
      </c>
      <c r="R398" s="141">
        <f>Q398*H398</f>
        <v>4.9699999999999994E-4</v>
      </c>
      <c r="S398" s="141">
        <v>2.9000000000000001E-2</v>
      </c>
      <c r="T398" s="142">
        <f>S398*H398</f>
        <v>1.0149999999999999E-2</v>
      </c>
      <c r="AR398" s="143" t="s">
        <v>161</v>
      </c>
      <c r="AT398" s="143" t="s">
        <v>156</v>
      </c>
      <c r="AU398" s="143" t="s">
        <v>84</v>
      </c>
      <c r="AY398" s="15" t="s">
        <v>154</v>
      </c>
      <c r="BE398" s="144">
        <f>IF(N398="základní",J398,0)</f>
        <v>0</v>
      </c>
      <c r="BF398" s="144">
        <f>IF(N398="snížená",J398,0)</f>
        <v>0</v>
      </c>
      <c r="BG398" s="144">
        <f>IF(N398="zákl. přenesená",J398,0)</f>
        <v>0</v>
      </c>
      <c r="BH398" s="144">
        <f>IF(N398="sníž. přenesená",J398,0)</f>
        <v>0</v>
      </c>
      <c r="BI398" s="144">
        <f>IF(N398="nulová",J398,0)</f>
        <v>0</v>
      </c>
      <c r="BJ398" s="15" t="s">
        <v>82</v>
      </c>
      <c r="BK398" s="144">
        <f>ROUND(I398*H398,2)</f>
        <v>0</v>
      </c>
      <c r="BL398" s="15" t="s">
        <v>161</v>
      </c>
      <c r="BM398" s="143" t="s">
        <v>697</v>
      </c>
    </row>
    <row r="399" spans="2:65" s="12" customFormat="1" x14ac:dyDescent="0.2">
      <c r="B399" s="145"/>
      <c r="D399" s="146" t="s">
        <v>163</v>
      </c>
      <c r="E399" s="147" t="s">
        <v>1</v>
      </c>
      <c r="F399" s="148" t="s">
        <v>698</v>
      </c>
      <c r="H399" s="149">
        <v>0.35</v>
      </c>
      <c r="I399" s="150"/>
      <c r="L399" s="145"/>
      <c r="M399" s="151"/>
      <c r="T399" s="152"/>
      <c r="AT399" s="147" t="s">
        <v>163</v>
      </c>
      <c r="AU399" s="147" t="s">
        <v>84</v>
      </c>
      <c r="AV399" s="12" t="s">
        <v>84</v>
      </c>
      <c r="AW399" s="12" t="s">
        <v>34</v>
      </c>
      <c r="AX399" s="12" t="s">
        <v>82</v>
      </c>
      <c r="AY399" s="147" t="s">
        <v>154</v>
      </c>
    </row>
    <row r="400" spans="2:65" s="1" customFormat="1" ht="24.2" customHeight="1" x14ac:dyDescent="0.2">
      <c r="B400" s="131"/>
      <c r="C400" s="132" t="s">
        <v>699</v>
      </c>
      <c r="D400" s="132" t="s">
        <v>156</v>
      </c>
      <c r="E400" s="133" t="s">
        <v>700</v>
      </c>
      <c r="F400" s="134" t="s">
        <v>701</v>
      </c>
      <c r="G400" s="135" t="s">
        <v>178</v>
      </c>
      <c r="H400" s="136">
        <v>22.5</v>
      </c>
      <c r="I400" s="137"/>
      <c r="J400" s="138">
        <f>ROUND(I400*H400,2)</f>
        <v>0</v>
      </c>
      <c r="K400" s="134" t="s">
        <v>160</v>
      </c>
      <c r="L400" s="30"/>
      <c r="M400" s="139" t="s">
        <v>1</v>
      </c>
      <c r="N400" s="140" t="s">
        <v>42</v>
      </c>
      <c r="P400" s="141">
        <f>O400*H400</f>
        <v>0</v>
      </c>
      <c r="Q400" s="141">
        <v>2.7899999999999999E-3</v>
      </c>
      <c r="R400" s="141">
        <f>Q400*H400</f>
        <v>6.2774999999999997E-2</v>
      </c>
      <c r="S400" s="141">
        <v>5.6000000000000001E-2</v>
      </c>
      <c r="T400" s="142">
        <f>S400*H400</f>
        <v>1.26</v>
      </c>
      <c r="AR400" s="143" t="s">
        <v>161</v>
      </c>
      <c r="AT400" s="143" t="s">
        <v>156</v>
      </c>
      <c r="AU400" s="143" t="s">
        <v>84</v>
      </c>
      <c r="AY400" s="15" t="s">
        <v>154</v>
      </c>
      <c r="BE400" s="144">
        <f>IF(N400="základní",J400,0)</f>
        <v>0</v>
      </c>
      <c r="BF400" s="144">
        <f>IF(N400="snížená",J400,0)</f>
        <v>0</v>
      </c>
      <c r="BG400" s="144">
        <f>IF(N400="zákl. přenesená",J400,0)</f>
        <v>0</v>
      </c>
      <c r="BH400" s="144">
        <f>IF(N400="sníž. přenesená",J400,0)</f>
        <v>0</v>
      </c>
      <c r="BI400" s="144">
        <f>IF(N400="nulová",J400,0)</f>
        <v>0</v>
      </c>
      <c r="BJ400" s="15" t="s">
        <v>82</v>
      </c>
      <c r="BK400" s="144">
        <f>ROUND(I400*H400,2)</f>
        <v>0</v>
      </c>
      <c r="BL400" s="15" t="s">
        <v>161</v>
      </c>
      <c r="BM400" s="143" t="s">
        <v>702</v>
      </c>
    </row>
    <row r="401" spans="2:65" s="12" customFormat="1" x14ac:dyDescent="0.2">
      <c r="B401" s="145"/>
      <c r="D401" s="146" t="s">
        <v>163</v>
      </c>
      <c r="E401" s="147" t="s">
        <v>1</v>
      </c>
      <c r="F401" s="148" t="s">
        <v>703</v>
      </c>
      <c r="H401" s="149">
        <v>22.5</v>
      </c>
      <c r="I401" s="150"/>
      <c r="L401" s="145"/>
      <c r="M401" s="151"/>
      <c r="T401" s="152"/>
      <c r="AT401" s="147" t="s">
        <v>163</v>
      </c>
      <c r="AU401" s="147" t="s">
        <v>84</v>
      </c>
      <c r="AV401" s="12" t="s">
        <v>84</v>
      </c>
      <c r="AW401" s="12" t="s">
        <v>34</v>
      </c>
      <c r="AX401" s="12" t="s">
        <v>82</v>
      </c>
      <c r="AY401" s="147" t="s">
        <v>154</v>
      </c>
    </row>
    <row r="402" spans="2:65" s="1" customFormat="1" ht="24.2" customHeight="1" x14ac:dyDescent="0.2">
      <c r="B402" s="131"/>
      <c r="C402" s="132" t="s">
        <v>704</v>
      </c>
      <c r="D402" s="132" t="s">
        <v>156</v>
      </c>
      <c r="E402" s="133" t="s">
        <v>705</v>
      </c>
      <c r="F402" s="134" t="s">
        <v>706</v>
      </c>
      <c r="G402" s="135" t="s">
        <v>178</v>
      </c>
      <c r="H402" s="136">
        <v>3</v>
      </c>
      <c r="I402" s="137"/>
      <c r="J402" s="138">
        <f>ROUND(I402*H402,2)</f>
        <v>0</v>
      </c>
      <c r="K402" s="134" t="s">
        <v>160</v>
      </c>
      <c r="L402" s="30"/>
      <c r="M402" s="139" t="s">
        <v>1</v>
      </c>
      <c r="N402" s="140" t="s">
        <v>42</v>
      </c>
      <c r="P402" s="141">
        <f>O402*H402</f>
        <v>0</v>
      </c>
      <c r="Q402" s="141">
        <v>8.9999999999999998E-4</v>
      </c>
      <c r="R402" s="141">
        <f>Q402*H402</f>
        <v>2.7000000000000001E-3</v>
      </c>
      <c r="S402" s="141">
        <v>2.0999999999999999E-3</v>
      </c>
      <c r="T402" s="142">
        <f>S402*H402</f>
        <v>6.3E-3</v>
      </c>
      <c r="AR402" s="143" t="s">
        <v>161</v>
      </c>
      <c r="AT402" s="143" t="s">
        <v>156</v>
      </c>
      <c r="AU402" s="143" t="s">
        <v>84</v>
      </c>
      <c r="AY402" s="15" t="s">
        <v>154</v>
      </c>
      <c r="BE402" s="144">
        <f>IF(N402="základní",J402,0)</f>
        <v>0</v>
      </c>
      <c r="BF402" s="144">
        <f>IF(N402="snížená",J402,0)</f>
        <v>0</v>
      </c>
      <c r="BG402" s="144">
        <f>IF(N402="zákl. přenesená",J402,0)</f>
        <v>0</v>
      </c>
      <c r="BH402" s="144">
        <f>IF(N402="sníž. přenesená",J402,0)</f>
        <v>0</v>
      </c>
      <c r="BI402" s="144">
        <f>IF(N402="nulová",J402,0)</f>
        <v>0</v>
      </c>
      <c r="BJ402" s="15" t="s">
        <v>82</v>
      </c>
      <c r="BK402" s="144">
        <f>ROUND(I402*H402,2)</f>
        <v>0</v>
      </c>
      <c r="BL402" s="15" t="s">
        <v>161</v>
      </c>
      <c r="BM402" s="143" t="s">
        <v>707</v>
      </c>
    </row>
    <row r="403" spans="2:65" s="12" customFormat="1" x14ac:dyDescent="0.2">
      <c r="B403" s="145"/>
      <c r="D403" s="146" t="s">
        <v>163</v>
      </c>
      <c r="E403" s="147" t="s">
        <v>1</v>
      </c>
      <c r="F403" s="148" t="s">
        <v>708</v>
      </c>
      <c r="H403" s="149">
        <v>3</v>
      </c>
      <c r="I403" s="150"/>
      <c r="L403" s="145"/>
      <c r="M403" s="151"/>
      <c r="T403" s="152"/>
      <c r="AT403" s="147" t="s">
        <v>163</v>
      </c>
      <c r="AU403" s="147" t="s">
        <v>84</v>
      </c>
      <c r="AV403" s="12" t="s">
        <v>84</v>
      </c>
      <c r="AW403" s="12" t="s">
        <v>34</v>
      </c>
      <c r="AX403" s="12" t="s">
        <v>82</v>
      </c>
      <c r="AY403" s="147" t="s">
        <v>154</v>
      </c>
    </row>
    <row r="404" spans="2:65" s="1" customFormat="1" ht="24.2" customHeight="1" x14ac:dyDescent="0.2">
      <c r="B404" s="131"/>
      <c r="C404" s="132" t="s">
        <v>709</v>
      </c>
      <c r="D404" s="132" t="s">
        <v>156</v>
      </c>
      <c r="E404" s="133" t="s">
        <v>710</v>
      </c>
      <c r="F404" s="134" t="s">
        <v>711</v>
      </c>
      <c r="G404" s="135" t="s">
        <v>178</v>
      </c>
      <c r="H404" s="136">
        <v>2.1</v>
      </c>
      <c r="I404" s="137"/>
      <c r="J404" s="138">
        <f>ROUND(I404*H404,2)</f>
        <v>0</v>
      </c>
      <c r="K404" s="134" t="s">
        <v>160</v>
      </c>
      <c r="L404" s="30"/>
      <c r="M404" s="139" t="s">
        <v>1</v>
      </c>
      <c r="N404" s="140" t="s">
        <v>42</v>
      </c>
      <c r="P404" s="141">
        <f>O404*H404</f>
        <v>0</v>
      </c>
      <c r="Q404" s="141">
        <v>1.56E-3</v>
      </c>
      <c r="R404" s="141">
        <f>Q404*H404</f>
        <v>3.2760000000000003E-3</v>
      </c>
      <c r="S404" s="141">
        <v>2.5000000000000001E-2</v>
      </c>
      <c r="T404" s="142">
        <f>S404*H404</f>
        <v>5.2500000000000005E-2</v>
      </c>
      <c r="AR404" s="143" t="s">
        <v>161</v>
      </c>
      <c r="AT404" s="143" t="s">
        <v>156</v>
      </c>
      <c r="AU404" s="143" t="s">
        <v>84</v>
      </c>
      <c r="AY404" s="15" t="s">
        <v>154</v>
      </c>
      <c r="BE404" s="144">
        <f>IF(N404="základní",J404,0)</f>
        <v>0</v>
      </c>
      <c r="BF404" s="144">
        <f>IF(N404="snížená",J404,0)</f>
        <v>0</v>
      </c>
      <c r="BG404" s="144">
        <f>IF(N404="zákl. přenesená",J404,0)</f>
        <v>0</v>
      </c>
      <c r="BH404" s="144">
        <f>IF(N404="sníž. přenesená",J404,0)</f>
        <v>0</v>
      </c>
      <c r="BI404" s="144">
        <f>IF(N404="nulová",J404,0)</f>
        <v>0</v>
      </c>
      <c r="BJ404" s="15" t="s">
        <v>82</v>
      </c>
      <c r="BK404" s="144">
        <f>ROUND(I404*H404,2)</f>
        <v>0</v>
      </c>
      <c r="BL404" s="15" t="s">
        <v>161</v>
      </c>
      <c r="BM404" s="143" t="s">
        <v>712</v>
      </c>
    </row>
    <row r="405" spans="2:65" s="12" customFormat="1" x14ac:dyDescent="0.2">
      <c r="B405" s="145"/>
      <c r="D405" s="146" t="s">
        <v>163</v>
      </c>
      <c r="E405" s="147" t="s">
        <v>1</v>
      </c>
      <c r="F405" s="148" t="s">
        <v>713</v>
      </c>
      <c r="H405" s="149">
        <v>2.1</v>
      </c>
      <c r="I405" s="150"/>
      <c r="L405" s="145"/>
      <c r="M405" s="151"/>
      <c r="T405" s="152"/>
      <c r="AT405" s="147" t="s">
        <v>163</v>
      </c>
      <c r="AU405" s="147" t="s">
        <v>84</v>
      </c>
      <c r="AV405" s="12" t="s">
        <v>84</v>
      </c>
      <c r="AW405" s="12" t="s">
        <v>34</v>
      </c>
      <c r="AX405" s="12" t="s">
        <v>82</v>
      </c>
      <c r="AY405" s="147" t="s">
        <v>154</v>
      </c>
    </row>
    <row r="406" spans="2:65" s="1" customFormat="1" ht="24.2" customHeight="1" x14ac:dyDescent="0.2">
      <c r="B406" s="131"/>
      <c r="C406" s="132" t="s">
        <v>714</v>
      </c>
      <c r="D406" s="132" t="s">
        <v>156</v>
      </c>
      <c r="E406" s="133" t="s">
        <v>715</v>
      </c>
      <c r="F406" s="134" t="s">
        <v>716</v>
      </c>
      <c r="G406" s="135" t="s">
        <v>159</v>
      </c>
      <c r="H406" s="136">
        <v>48.45</v>
      </c>
      <c r="I406" s="137"/>
      <c r="J406" s="138">
        <f>ROUND(I406*H406,2)</f>
        <v>0</v>
      </c>
      <c r="K406" s="134" t="s">
        <v>160</v>
      </c>
      <c r="L406" s="30"/>
      <c r="M406" s="139" t="s">
        <v>1</v>
      </c>
      <c r="N406" s="140" t="s">
        <v>42</v>
      </c>
      <c r="P406" s="141">
        <f>O406*H406</f>
        <v>0</v>
      </c>
      <c r="Q406" s="141">
        <v>0</v>
      </c>
      <c r="R406" s="141">
        <f>Q406*H406</f>
        <v>0</v>
      </c>
      <c r="S406" s="141">
        <v>6.8000000000000005E-2</v>
      </c>
      <c r="T406" s="142">
        <f>S406*H406</f>
        <v>3.2946000000000004</v>
      </c>
      <c r="AR406" s="143" t="s">
        <v>161</v>
      </c>
      <c r="AT406" s="143" t="s">
        <v>156</v>
      </c>
      <c r="AU406" s="143" t="s">
        <v>84</v>
      </c>
      <c r="AY406" s="15" t="s">
        <v>154</v>
      </c>
      <c r="BE406" s="144">
        <f>IF(N406="základní",J406,0)</f>
        <v>0</v>
      </c>
      <c r="BF406" s="144">
        <f>IF(N406="snížená",J406,0)</f>
        <v>0</v>
      </c>
      <c r="BG406" s="144">
        <f>IF(N406="zákl. přenesená",J406,0)</f>
        <v>0</v>
      </c>
      <c r="BH406" s="144">
        <f>IF(N406="sníž. přenesená",J406,0)</f>
        <v>0</v>
      </c>
      <c r="BI406" s="144">
        <f>IF(N406="nulová",J406,0)</f>
        <v>0</v>
      </c>
      <c r="BJ406" s="15" t="s">
        <v>82</v>
      </c>
      <c r="BK406" s="144">
        <f>ROUND(I406*H406,2)</f>
        <v>0</v>
      </c>
      <c r="BL406" s="15" t="s">
        <v>161</v>
      </c>
      <c r="BM406" s="143" t="s">
        <v>717</v>
      </c>
    </row>
    <row r="407" spans="2:65" s="12" customFormat="1" x14ac:dyDescent="0.2">
      <c r="B407" s="145"/>
      <c r="D407" s="146" t="s">
        <v>163</v>
      </c>
      <c r="E407" s="147" t="s">
        <v>1</v>
      </c>
      <c r="F407" s="148" t="s">
        <v>718</v>
      </c>
      <c r="H407" s="149">
        <v>20.170000000000002</v>
      </c>
      <c r="I407" s="150"/>
      <c r="L407" s="145"/>
      <c r="M407" s="151"/>
      <c r="T407" s="152"/>
      <c r="AT407" s="147" t="s">
        <v>163</v>
      </c>
      <c r="AU407" s="147" t="s">
        <v>84</v>
      </c>
      <c r="AV407" s="12" t="s">
        <v>84</v>
      </c>
      <c r="AW407" s="12" t="s">
        <v>34</v>
      </c>
      <c r="AX407" s="12" t="s">
        <v>77</v>
      </c>
      <c r="AY407" s="147" t="s">
        <v>154</v>
      </c>
    </row>
    <row r="408" spans="2:65" s="12" customFormat="1" x14ac:dyDescent="0.2">
      <c r="B408" s="145"/>
      <c r="D408" s="146" t="s">
        <v>163</v>
      </c>
      <c r="E408" s="147" t="s">
        <v>1</v>
      </c>
      <c r="F408" s="148" t="s">
        <v>719</v>
      </c>
      <c r="H408" s="149">
        <v>16.3</v>
      </c>
      <c r="I408" s="150"/>
      <c r="L408" s="145"/>
      <c r="M408" s="151"/>
      <c r="T408" s="152"/>
      <c r="AT408" s="147" t="s">
        <v>163</v>
      </c>
      <c r="AU408" s="147" t="s">
        <v>84</v>
      </c>
      <c r="AV408" s="12" t="s">
        <v>84</v>
      </c>
      <c r="AW408" s="12" t="s">
        <v>34</v>
      </c>
      <c r="AX408" s="12" t="s">
        <v>77</v>
      </c>
      <c r="AY408" s="147" t="s">
        <v>154</v>
      </c>
    </row>
    <row r="409" spans="2:65" s="12" customFormat="1" x14ac:dyDescent="0.2">
      <c r="B409" s="145"/>
      <c r="D409" s="146" t="s">
        <v>163</v>
      </c>
      <c r="E409" s="147" t="s">
        <v>1</v>
      </c>
      <c r="F409" s="148" t="s">
        <v>720</v>
      </c>
      <c r="H409" s="149">
        <v>11.98</v>
      </c>
      <c r="I409" s="150"/>
      <c r="L409" s="145"/>
      <c r="M409" s="151"/>
      <c r="T409" s="152"/>
      <c r="AT409" s="147" t="s">
        <v>163</v>
      </c>
      <c r="AU409" s="147" t="s">
        <v>84</v>
      </c>
      <c r="AV409" s="12" t="s">
        <v>84</v>
      </c>
      <c r="AW409" s="12" t="s">
        <v>34</v>
      </c>
      <c r="AX409" s="12" t="s">
        <v>77</v>
      </c>
      <c r="AY409" s="147" t="s">
        <v>154</v>
      </c>
    </row>
    <row r="410" spans="2:65" s="13" customFormat="1" x14ac:dyDescent="0.2">
      <c r="B410" s="153"/>
      <c r="D410" s="146" t="s">
        <v>163</v>
      </c>
      <c r="E410" s="154" t="s">
        <v>1</v>
      </c>
      <c r="F410" s="155" t="s">
        <v>224</v>
      </c>
      <c r="H410" s="156">
        <v>48.45</v>
      </c>
      <c r="I410" s="157"/>
      <c r="L410" s="153"/>
      <c r="M410" s="158"/>
      <c r="T410" s="159"/>
      <c r="AT410" s="154" t="s">
        <v>163</v>
      </c>
      <c r="AU410" s="154" t="s">
        <v>84</v>
      </c>
      <c r="AV410" s="13" t="s">
        <v>161</v>
      </c>
      <c r="AW410" s="13" t="s">
        <v>34</v>
      </c>
      <c r="AX410" s="13" t="s">
        <v>82</v>
      </c>
      <c r="AY410" s="154" t="s">
        <v>154</v>
      </c>
    </row>
    <row r="411" spans="2:65" s="1" customFormat="1" ht="24.2" customHeight="1" x14ac:dyDescent="0.2">
      <c r="B411" s="131"/>
      <c r="C411" s="132" t="s">
        <v>721</v>
      </c>
      <c r="D411" s="132" t="s">
        <v>156</v>
      </c>
      <c r="E411" s="133" t="s">
        <v>722</v>
      </c>
      <c r="F411" s="134" t="s">
        <v>723</v>
      </c>
      <c r="G411" s="135" t="s">
        <v>159</v>
      </c>
      <c r="H411" s="136">
        <v>19.2</v>
      </c>
      <c r="I411" s="137"/>
      <c r="J411" s="138">
        <f>ROUND(I411*H411,2)</f>
        <v>0</v>
      </c>
      <c r="K411" s="134" t="s">
        <v>160</v>
      </c>
      <c r="L411" s="30"/>
      <c r="M411" s="139" t="s">
        <v>1</v>
      </c>
      <c r="N411" s="140" t="s">
        <v>42</v>
      </c>
      <c r="P411" s="141">
        <f>O411*H411</f>
        <v>0</v>
      </c>
      <c r="Q411" s="141">
        <v>0</v>
      </c>
      <c r="R411" s="141">
        <f>Q411*H411</f>
        <v>0</v>
      </c>
      <c r="S411" s="141">
        <v>0</v>
      </c>
      <c r="T411" s="142">
        <f>S411*H411</f>
        <v>0</v>
      </c>
      <c r="AR411" s="143" t="s">
        <v>161</v>
      </c>
      <c r="AT411" s="143" t="s">
        <v>156</v>
      </c>
      <c r="AU411" s="143" t="s">
        <v>84</v>
      </c>
      <c r="AY411" s="15" t="s">
        <v>154</v>
      </c>
      <c r="BE411" s="144">
        <f>IF(N411="základní",J411,0)</f>
        <v>0</v>
      </c>
      <c r="BF411" s="144">
        <f>IF(N411="snížená",J411,0)</f>
        <v>0</v>
      </c>
      <c r="BG411" s="144">
        <f>IF(N411="zákl. přenesená",J411,0)</f>
        <v>0</v>
      </c>
      <c r="BH411" s="144">
        <f>IF(N411="sníž. přenesená",J411,0)</f>
        <v>0</v>
      </c>
      <c r="BI411" s="144">
        <f>IF(N411="nulová",J411,0)</f>
        <v>0</v>
      </c>
      <c r="BJ411" s="15" t="s">
        <v>82</v>
      </c>
      <c r="BK411" s="144">
        <f>ROUND(I411*H411,2)</f>
        <v>0</v>
      </c>
      <c r="BL411" s="15" t="s">
        <v>161</v>
      </c>
      <c r="BM411" s="143" t="s">
        <v>724</v>
      </c>
    </row>
    <row r="412" spans="2:65" s="1" customFormat="1" ht="33" customHeight="1" x14ac:dyDescent="0.2">
      <c r="B412" s="131"/>
      <c r="C412" s="132" t="s">
        <v>725</v>
      </c>
      <c r="D412" s="132" t="s">
        <v>156</v>
      </c>
      <c r="E412" s="133" t="s">
        <v>726</v>
      </c>
      <c r="F412" s="134" t="s">
        <v>727</v>
      </c>
      <c r="G412" s="135" t="s">
        <v>178</v>
      </c>
      <c r="H412" s="136">
        <v>20.399999999999999</v>
      </c>
      <c r="I412" s="137"/>
      <c r="J412" s="138">
        <f>ROUND(I412*H412,2)</f>
        <v>0</v>
      </c>
      <c r="K412" s="134" t="s">
        <v>160</v>
      </c>
      <c r="L412" s="30"/>
      <c r="M412" s="139" t="s">
        <v>1</v>
      </c>
      <c r="N412" s="140" t="s">
        <v>42</v>
      </c>
      <c r="P412" s="141">
        <f>O412*H412</f>
        <v>0</v>
      </c>
      <c r="Q412" s="141">
        <v>3.022E-2</v>
      </c>
      <c r="R412" s="141">
        <f>Q412*H412</f>
        <v>0.61648799999999992</v>
      </c>
      <c r="S412" s="141">
        <v>0</v>
      </c>
      <c r="T412" s="142">
        <f>S412*H412</f>
        <v>0</v>
      </c>
      <c r="AR412" s="143" t="s">
        <v>161</v>
      </c>
      <c r="AT412" s="143" t="s">
        <v>156</v>
      </c>
      <c r="AU412" s="143" t="s">
        <v>84</v>
      </c>
      <c r="AY412" s="15" t="s">
        <v>154</v>
      </c>
      <c r="BE412" s="144">
        <f>IF(N412="základní",J412,0)</f>
        <v>0</v>
      </c>
      <c r="BF412" s="144">
        <f>IF(N412="snížená",J412,0)</f>
        <v>0</v>
      </c>
      <c r="BG412" s="144">
        <f>IF(N412="zákl. přenesená",J412,0)</f>
        <v>0</v>
      </c>
      <c r="BH412" s="144">
        <f>IF(N412="sníž. přenesená",J412,0)</f>
        <v>0</v>
      </c>
      <c r="BI412" s="144">
        <f>IF(N412="nulová",J412,0)</f>
        <v>0</v>
      </c>
      <c r="BJ412" s="15" t="s">
        <v>82</v>
      </c>
      <c r="BK412" s="144">
        <f>ROUND(I412*H412,2)</f>
        <v>0</v>
      </c>
      <c r="BL412" s="15" t="s">
        <v>161</v>
      </c>
      <c r="BM412" s="143" t="s">
        <v>728</v>
      </c>
    </row>
    <row r="413" spans="2:65" s="12" customFormat="1" x14ac:dyDescent="0.2">
      <c r="B413" s="145"/>
      <c r="D413" s="146" t="s">
        <v>163</v>
      </c>
      <c r="E413" s="147" t="s">
        <v>1</v>
      </c>
      <c r="F413" s="148" t="s">
        <v>729</v>
      </c>
      <c r="H413" s="149">
        <v>20.399999999999999</v>
      </c>
      <c r="I413" s="150"/>
      <c r="L413" s="145"/>
      <c r="M413" s="151"/>
      <c r="T413" s="152"/>
      <c r="AT413" s="147" t="s">
        <v>163</v>
      </c>
      <c r="AU413" s="147" t="s">
        <v>84</v>
      </c>
      <c r="AV413" s="12" t="s">
        <v>84</v>
      </c>
      <c r="AW413" s="12" t="s">
        <v>34</v>
      </c>
      <c r="AX413" s="12" t="s">
        <v>82</v>
      </c>
      <c r="AY413" s="147" t="s">
        <v>154</v>
      </c>
    </row>
    <row r="414" spans="2:65" s="11" customFormat="1" ht="22.9" customHeight="1" x14ac:dyDescent="0.2">
      <c r="B414" s="119"/>
      <c r="D414" s="120" t="s">
        <v>76</v>
      </c>
      <c r="E414" s="129" t="s">
        <v>730</v>
      </c>
      <c r="F414" s="129" t="s">
        <v>731</v>
      </c>
      <c r="I414" s="122"/>
      <c r="J414" s="130">
        <f>BK414</f>
        <v>0</v>
      </c>
      <c r="L414" s="119"/>
      <c r="M414" s="124"/>
      <c r="P414" s="125">
        <f>SUM(P415:P431)</f>
        <v>0</v>
      </c>
      <c r="R414" s="125">
        <f>SUM(R415:R431)</f>
        <v>0</v>
      </c>
      <c r="T414" s="126">
        <f>SUM(T415:T431)</f>
        <v>0</v>
      </c>
      <c r="AR414" s="120" t="s">
        <v>82</v>
      </c>
      <c r="AT414" s="127" t="s">
        <v>76</v>
      </c>
      <c r="AU414" s="127" t="s">
        <v>82</v>
      </c>
      <c r="AY414" s="120" t="s">
        <v>154</v>
      </c>
      <c r="BK414" s="128">
        <f>SUM(BK415:BK431)</f>
        <v>0</v>
      </c>
    </row>
    <row r="415" spans="2:65" s="1" customFormat="1" ht="33" customHeight="1" x14ac:dyDescent="0.2">
      <c r="B415" s="131"/>
      <c r="C415" s="132" t="s">
        <v>732</v>
      </c>
      <c r="D415" s="132" t="s">
        <v>156</v>
      </c>
      <c r="E415" s="133" t="s">
        <v>733</v>
      </c>
      <c r="F415" s="134" t="s">
        <v>734</v>
      </c>
      <c r="G415" s="135" t="s">
        <v>242</v>
      </c>
      <c r="H415" s="136">
        <v>116.232</v>
      </c>
      <c r="I415" s="137"/>
      <c r="J415" s="138">
        <f>ROUND(I415*H415,2)</f>
        <v>0</v>
      </c>
      <c r="K415" s="134" t="s">
        <v>160</v>
      </c>
      <c r="L415" s="30"/>
      <c r="M415" s="139" t="s">
        <v>1</v>
      </c>
      <c r="N415" s="140" t="s">
        <v>42</v>
      </c>
      <c r="P415" s="141">
        <f>O415*H415</f>
        <v>0</v>
      </c>
      <c r="Q415" s="141">
        <v>0</v>
      </c>
      <c r="R415" s="141">
        <f>Q415*H415</f>
        <v>0</v>
      </c>
      <c r="S415" s="141">
        <v>0</v>
      </c>
      <c r="T415" s="142">
        <f>S415*H415</f>
        <v>0</v>
      </c>
      <c r="AR415" s="143" t="s">
        <v>161</v>
      </c>
      <c r="AT415" s="143" t="s">
        <v>156</v>
      </c>
      <c r="AU415" s="143" t="s">
        <v>84</v>
      </c>
      <c r="AY415" s="15" t="s">
        <v>154</v>
      </c>
      <c r="BE415" s="144">
        <f>IF(N415="základní",J415,0)</f>
        <v>0</v>
      </c>
      <c r="BF415" s="144">
        <f>IF(N415="snížená",J415,0)</f>
        <v>0</v>
      </c>
      <c r="BG415" s="144">
        <f>IF(N415="zákl. přenesená",J415,0)</f>
        <v>0</v>
      </c>
      <c r="BH415" s="144">
        <f>IF(N415="sníž. přenesená",J415,0)</f>
        <v>0</v>
      </c>
      <c r="BI415" s="144">
        <f>IF(N415="nulová",J415,0)</f>
        <v>0</v>
      </c>
      <c r="BJ415" s="15" t="s">
        <v>82</v>
      </c>
      <c r="BK415" s="144">
        <f>ROUND(I415*H415,2)</f>
        <v>0</v>
      </c>
      <c r="BL415" s="15" t="s">
        <v>161</v>
      </c>
      <c r="BM415" s="143" t="s">
        <v>735</v>
      </c>
    </row>
    <row r="416" spans="2:65" s="12" customFormat="1" x14ac:dyDescent="0.2">
      <c r="B416" s="145"/>
      <c r="D416" s="146" t="s">
        <v>163</v>
      </c>
      <c r="E416" s="147" t="s">
        <v>1</v>
      </c>
      <c r="F416" s="148" t="s">
        <v>736</v>
      </c>
      <c r="H416" s="149">
        <v>116.232</v>
      </c>
      <c r="I416" s="150"/>
      <c r="L416" s="145"/>
      <c r="M416" s="151"/>
      <c r="T416" s="152"/>
      <c r="AT416" s="147" t="s">
        <v>163</v>
      </c>
      <c r="AU416" s="147" t="s">
        <v>84</v>
      </c>
      <c r="AV416" s="12" t="s">
        <v>84</v>
      </c>
      <c r="AW416" s="12" t="s">
        <v>34</v>
      </c>
      <c r="AX416" s="12" t="s">
        <v>82</v>
      </c>
      <c r="AY416" s="147" t="s">
        <v>154</v>
      </c>
    </row>
    <row r="417" spans="2:65" s="1" customFormat="1" ht="21.75" customHeight="1" x14ac:dyDescent="0.2">
      <c r="B417" s="131"/>
      <c r="C417" s="132" t="s">
        <v>737</v>
      </c>
      <c r="D417" s="132" t="s">
        <v>156</v>
      </c>
      <c r="E417" s="133" t="s">
        <v>738</v>
      </c>
      <c r="F417" s="134" t="s">
        <v>739</v>
      </c>
      <c r="G417" s="135" t="s">
        <v>242</v>
      </c>
      <c r="H417" s="136">
        <v>2208.4079999999999</v>
      </c>
      <c r="I417" s="137"/>
      <c r="J417" s="138">
        <f>ROUND(I417*H417,2)</f>
        <v>0</v>
      </c>
      <c r="K417" s="134" t="s">
        <v>160</v>
      </c>
      <c r="L417" s="30"/>
      <c r="M417" s="139" t="s">
        <v>1</v>
      </c>
      <c r="N417" s="140" t="s">
        <v>42</v>
      </c>
      <c r="P417" s="141">
        <f>O417*H417</f>
        <v>0</v>
      </c>
      <c r="Q417" s="141">
        <v>0</v>
      </c>
      <c r="R417" s="141">
        <f>Q417*H417</f>
        <v>0</v>
      </c>
      <c r="S417" s="141">
        <v>0</v>
      </c>
      <c r="T417" s="142">
        <f>S417*H417</f>
        <v>0</v>
      </c>
      <c r="AR417" s="143" t="s">
        <v>161</v>
      </c>
      <c r="AT417" s="143" t="s">
        <v>156</v>
      </c>
      <c r="AU417" s="143" t="s">
        <v>84</v>
      </c>
      <c r="AY417" s="15" t="s">
        <v>154</v>
      </c>
      <c r="BE417" s="144">
        <f>IF(N417="základní",J417,0)</f>
        <v>0</v>
      </c>
      <c r="BF417" s="144">
        <f>IF(N417="snížená",J417,0)</f>
        <v>0</v>
      </c>
      <c r="BG417" s="144">
        <f>IF(N417="zákl. přenesená",J417,0)</f>
        <v>0</v>
      </c>
      <c r="BH417" s="144">
        <f>IF(N417="sníž. přenesená",J417,0)</f>
        <v>0</v>
      </c>
      <c r="BI417" s="144">
        <f>IF(N417="nulová",J417,0)</f>
        <v>0</v>
      </c>
      <c r="BJ417" s="15" t="s">
        <v>82</v>
      </c>
      <c r="BK417" s="144">
        <f>ROUND(I417*H417,2)</f>
        <v>0</v>
      </c>
      <c r="BL417" s="15" t="s">
        <v>161</v>
      </c>
      <c r="BM417" s="143" t="s">
        <v>740</v>
      </c>
    </row>
    <row r="418" spans="2:65" s="12" customFormat="1" x14ac:dyDescent="0.2">
      <c r="B418" s="145"/>
      <c r="D418" s="146" t="s">
        <v>163</v>
      </c>
      <c r="E418" s="147" t="s">
        <v>1</v>
      </c>
      <c r="F418" s="148" t="s">
        <v>741</v>
      </c>
      <c r="H418" s="149">
        <v>2208.4079999999999</v>
      </c>
      <c r="I418" s="150"/>
      <c r="L418" s="145"/>
      <c r="M418" s="151"/>
      <c r="T418" s="152"/>
      <c r="AT418" s="147" t="s">
        <v>163</v>
      </c>
      <c r="AU418" s="147" t="s">
        <v>84</v>
      </c>
      <c r="AV418" s="12" t="s">
        <v>84</v>
      </c>
      <c r="AW418" s="12" t="s">
        <v>34</v>
      </c>
      <c r="AX418" s="12" t="s">
        <v>82</v>
      </c>
      <c r="AY418" s="147" t="s">
        <v>154</v>
      </c>
    </row>
    <row r="419" spans="2:65" s="1" customFormat="1" ht="24.2" customHeight="1" x14ac:dyDescent="0.2">
      <c r="B419" s="131"/>
      <c r="C419" s="132" t="s">
        <v>742</v>
      </c>
      <c r="D419" s="132" t="s">
        <v>156</v>
      </c>
      <c r="E419" s="133" t="s">
        <v>743</v>
      </c>
      <c r="F419" s="134" t="s">
        <v>744</v>
      </c>
      <c r="G419" s="135" t="s">
        <v>242</v>
      </c>
      <c r="H419" s="136">
        <v>125.785</v>
      </c>
      <c r="I419" s="137"/>
      <c r="J419" s="138">
        <f>ROUND(I419*H419,2)</f>
        <v>0</v>
      </c>
      <c r="K419" s="134" t="s">
        <v>160</v>
      </c>
      <c r="L419" s="30"/>
      <c r="M419" s="139" t="s">
        <v>1</v>
      </c>
      <c r="N419" s="140" t="s">
        <v>42</v>
      </c>
      <c r="P419" s="141">
        <f>O419*H419</f>
        <v>0</v>
      </c>
      <c r="Q419" s="141">
        <v>0</v>
      </c>
      <c r="R419" s="141">
        <f>Q419*H419</f>
        <v>0</v>
      </c>
      <c r="S419" s="141">
        <v>0</v>
      </c>
      <c r="T419" s="142">
        <f>S419*H419</f>
        <v>0</v>
      </c>
      <c r="AR419" s="143" t="s">
        <v>161</v>
      </c>
      <c r="AT419" s="143" t="s">
        <v>156</v>
      </c>
      <c r="AU419" s="143" t="s">
        <v>84</v>
      </c>
      <c r="AY419" s="15" t="s">
        <v>154</v>
      </c>
      <c r="BE419" s="144">
        <f>IF(N419="základní",J419,0)</f>
        <v>0</v>
      </c>
      <c r="BF419" s="144">
        <f>IF(N419="snížená",J419,0)</f>
        <v>0</v>
      </c>
      <c r="BG419" s="144">
        <f>IF(N419="zákl. přenesená",J419,0)</f>
        <v>0</v>
      </c>
      <c r="BH419" s="144">
        <f>IF(N419="sníž. přenesená",J419,0)</f>
        <v>0</v>
      </c>
      <c r="BI419" s="144">
        <f>IF(N419="nulová",J419,0)</f>
        <v>0</v>
      </c>
      <c r="BJ419" s="15" t="s">
        <v>82</v>
      </c>
      <c r="BK419" s="144">
        <f>ROUND(I419*H419,2)</f>
        <v>0</v>
      </c>
      <c r="BL419" s="15" t="s">
        <v>161</v>
      </c>
      <c r="BM419" s="143" t="s">
        <v>745</v>
      </c>
    </row>
    <row r="420" spans="2:65" s="1" customFormat="1" ht="33" customHeight="1" x14ac:dyDescent="0.2">
      <c r="B420" s="131"/>
      <c r="C420" s="132" t="s">
        <v>746</v>
      </c>
      <c r="D420" s="132" t="s">
        <v>156</v>
      </c>
      <c r="E420" s="133" t="s">
        <v>747</v>
      </c>
      <c r="F420" s="134" t="s">
        <v>748</v>
      </c>
      <c r="G420" s="135" t="s">
        <v>242</v>
      </c>
      <c r="H420" s="136">
        <v>44.292999999999999</v>
      </c>
      <c r="I420" s="137"/>
      <c r="J420" s="138">
        <f>ROUND(I420*H420,2)</f>
        <v>0</v>
      </c>
      <c r="K420" s="134" t="s">
        <v>160</v>
      </c>
      <c r="L420" s="30"/>
      <c r="M420" s="139" t="s">
        <v>1</v>
      </c>
      <c r="N420" s="140" t="s">
        <v>42</v>
      </c>
      <c r="P420" s="141">
        <f>O420*H420</f>
        <v>0</v>
      </c>
      <c r="Q420" s="141">
        <v>0</v>
      </c>
      <c r="R420" s="141">
        <f>Q420*H420</f>
        <v>0</v>
      </c>
      <c r="S420" s="141">
        <v>0</v>
      </c>
      <c r="T420" s="142">
        <f>S420*H420</f>
        <v>0</v>
      </c>
      <c r="AR420" s="143" t="s">
        <v>161</v>
      </c>
      <c r="AT420" s="143" t="s">
        <v>156</v>
      </c>
      <c r="AU420" s="143" t="s">
        <v>84</v>
      </c>
      <c r="AY420" s="15" t="s">
        <v>154</v>
      </c>
      <c r="BE420" s="144">
        <f>IF(N420="základní",J420,0)</f>
        <v>0</v>
      </c>
      <c r="BF420" s="144">
        <f>IF(N420="snížená",J420,0)</f>
        <v>0</v>
      </c>
      <c r="BG420" s="144">
        <f>IF(N420="zákl. přenesená",J420,0)</f>
        <v>0</v>
      </c>
      <c r="BH420" s="144">
        <f>IF(N420="sníž. přenesená",J420,0)</f>
        <v>0</v>
      </c>
      <c r="BI420" s="144">
        <f>IF(N420="nulová",J420,0)</f>
        <v>0</v>
      </c>
      <c r="BJ420" s="15" t="s">
        <v>82</v>
      </c>
      <c r="BK420" s="144">
        <f>ROUND(I420*H420,2)</f>
        <v>0</v>
      </c>
      <c r="BL420" s="15" t="s">
        <v>161</v>
      </c>
      <c r="BM420" s="143" t="s">
        <v>749</v>
      </c>
    </row>
    <row r="421" spans="2:65" s="12" customFormat="1" x14ac:dyDescent="0.2">
      <c r="B421" s="145"/>
      <c r="D421" s="146" t="s">
        <v>163</v>
      </c>
      <c r="E421" s="147" t="s">
        <v>1</v>
      </c>
      <c r="F421" s="148" t="s">
        <v>750</v>
      </c>
      <c r="H421" s="149">
        <v>44.292999999999999</v>
      </c>
      <c r="I421" s="150"/>
      <c r="L421" s="145"/>
      <c r="M421" s="151"/>
      <c r="T421" s="152"/>
      <c r="AT421" s="147" t="s">
        <v>163</v>
      </c>
      <c r="AU421" s="147" t="s">
        <v>84</v>
      </c>
      <c r="AV421" s="12" t="s">
        <v>84</v>
      </c>
      <c r="AW421" s="12" t="s">
        <v>34</v>
      </c>
      <c r="AX421" s="12" t="s">
        <v>82</v>
      </c>
      <c r="AY421" s="147" t="s">
        <v>154</v>
      </c>
    </row>
    <row r="422" spans="2:65" s="1" customFormat="1" ht="37.9" customHeight="1" x14ac:dyDescent="0.2">
      <c r="B422" s="131"/>
      <c r="C422" s="132" t="s">
        <v>751</v>
      </c>
      <c r="D422" s="132" t="s">
        <v>156</v>
      </c>
      <c r="E422" s="133" t="s">
        <v>752</v>
      </c>
      <c r="F422" s="134" t="s">
        <v>753</v>
      </c>
      <c r="G422" s="135" t="s">
        <v>242</v>
      </c>
      <c r="H422" s="136">
        <v>0.45800000000000002</v>
      </c>
      <c r="I422" s="137"/>
      <c r="J422" s="138">
        <f>ROUND(I422*H422,2)</f>
        <v>0</v>
      </c>
      <c r="K422" s="134" t="s">
        <v>160</v>
      </c>
      <c r="L422" s="30"/>
      <c r="M422" s="139" t="s">
        <v>1</v>
      </c>
      <c r="N422" s="140" t="s">
        <v>42</v>
      </c>
      <c r="P422" s="141">
        <f>O422*H422</f>
        <v>0</v>
      </c>
      <c r="Q422" s="141">
        <v>0</v>
      </c>
      <c r="R422" s="141">
        <f>Q422*H422</f>
        <v>0</v>
      </c>
      <c r="S422" s="141">
        <v>0</v>
      </c>
      <c r="T422" s="142">
        <f>S422*H422</f>
        <v>0</v>
      </c>
      <c r="AR422" s="143" t="s">
        <v>161</v>
      </c>
      <c r="AT422" s="143" t="s">
        <v>156</v>
      </c>
      <c r="AU422" s="143" t="s">
        <v>84</v>
      </c>
      <c r="AY422" s="15" t="s">
        <v>154</v>
      </c>
      <c r="BE422" s="144">
        <f>IF(N422="základní",J422,0)</f>
        <v>0</v>
      </c>
      <c r="BF422" s="144">
        <f>IF(N422="snížená",J422,0)</f>
        <v>0</v>
      </c>
      <c r="BG422" s="144">
        <f>IF(N422="zákl. přenesená",J422,0)</f>
        <v>0</v>
      </c>
      <c r="BH422" s="144">
        <f>IF(N422="sníž. přenesená",J422,0)</f>
        <v>0</v>
      </c>
      <c r="BI422" s="144">
        <f>IF(N422="nulová",J422,0)</f>
        <v>0</v>
      </c>
      <c r="BJ422" s="15" t="s">
        <v>82</v>
      </c>
      <c r="BK422" s="144">
        <f>ROUND(I422*H422,2)</f>
        <v>0</v>
      </c>
      <c r="BL422" s="15" t="s">
        <v>161</v>
      </c>
      <c r="BM422" s="143" t="s">
        <v>754</v>
      </c>
    </row>
    <row r="423" spans="2:65" s="12" customFormat="1" x14ac:dyDescent="0.2">
      <c r="B423" s="145"/>
      <c r="D423" s="146" t="s">
        <v>163</v>
      </c>
      <c r="E423" s="147" t="s">
        <v>1</v>
      </c>
      <c r="F423" s="148" t="s">
        <v>755</v>
      </c>
      <c r="H423" s="149">
        <v>0.45800000000000002</v>
      </c>
      <c r="I423" s="150"/>
      <c r="L423" s="145"/>
      <c r="M423" s="151"/>
      <c r="T423" s="152"/>
      <c r="AT423" s="147" t="s">
        <v>163</v>
      </c>
      <c r="AU423" s="147" t="s">
        <v>84</v>
      </c>
      <c r="AV423" s="12" t="s">
        <v>84</v>
      </c>
      <c r="AW423" s="12" t="s">
        <v>34</v>
      </c>
      <c r="AX423" s="12" t="s">
        <v>82</v>
      </c>
      <c r="AY423" s="147" t="s">
        <v>154</v>
      </c>
    </row>
    <row r="424" spans="2:65" s="1" customFormat="1" ht="33" customHeight="1" x14ac:dyDescent="0.2">
      <c r="B424" s="131"/>
      <c r="C424" s="132" t="s">
        <v>756</v>
      </c>
      <c r="D424" s="132" t="s">
        <v>156</v>
      </c>
      <c r="E424" s="133" t="s">
        <v>757</v>
      </c>
      <c r="F424" s="134" t="s">
        <v>758</v>
      </c>
      <c r="G424" s="135" t="s">
        <v>242</v>
      </c>
      <c r="H424" s="136">
        <v>7.7539999999999996</v>
      </c>
      <c r="I424" s="137"/>
      <c r="J424" s="138">
        <f>ROUND(I424*H424,2)</f>
        <v>0</v>
      </c>
      <c r="K424" s="134" t="s">
        <v>160</v>
      </c>
      <c r="L424" s="30"/>
      <c r="M424" s="139" t="s">
        <v>1</v>
      </c>
      <c r="N424" s="140" t="s">
        <v>42</v>
      </c>
      <c r="P424" s="141">
        <f>O424*H424</f>
        <v>0</v>
      </c>
      <c r="Q424" s="141">
        <v>0</v>
      </c>
      <c r="R424" s="141">
        <f>Q424*H424</f>
        <v>0</v>
      </c>
      <c r="S424" s="141">
        <v>0</v>
      </c>
      <c r="T424" s="142">
        <f>S424*H424</f>
        <v>0</v>
      </c>
      <c r="AR424" s="143" t="s">
        <v>161</v>
      </c>
      <c r="AT424" s="143" t="s">
        <v>156</v>
      </c>
      <c r="AU424" s="143" t="s">
        <v>84</v>
      </c>
      <c r="AY424" s="15" t="s">
        <v>154</v>
      </c>
      <c r="BE424" s="144">
        <f>IF(N424="základní",J424,0)</f>
        <v>0</v>
      </c>
      <c r="BF424" s="144">
        <f>IF(N424="snížená",J424,0)</f>
        <v>0</v>
      </c>
      <c r="BG424" s="144">
        <f>IF(N424="zákl. přenesená",J424,0)</f>
        <v>0</v>
      </c>
      <c r="BH424" s="144">
        <f>IF(N424="sníž. přenesená",J424,0)</f>
        <v>0</v>
      </c>
      <c r="BI424" s="144">
        <f>IF(N424="nulová",J424,0)</f>
        <v>0</v>
      </c>
      <c r="BJ424" s="15" t="s">
        <v>82</v>
      </c>
      <c r="BK424" s="144">
        <f>ROUND(I424*H424,2)</f>
        <v>0</v>
      </c>
      <c r="BL424" s="15" t="s">
        <v>161</v>
      </c>
      <c r="BM424" s="143" t="s">
        <v>759</v>
      </c>
    </row>
    <row r="425" spans="2:65" s="12" customFormat="1" x14ac:dyDescent="0.2">
      <c r="B425" s="145"/>
      <c r="D425" s="146" t="s">
        <v>163</v>
      </c>
      <c r="E425" s="147" t="s">
        <v>1</v>
      </c>
      <c r="F425" s="148" t="s">
        <v>760</v>
      </c>
      <c r="H425" s="149">
        <v>7.7539999999999996</v>
      </c>
      <c r="I425" s="150"/>
      <c r="L425" s="145"/>
      <c r="M425" s="151"/>
      <c r="T425" s="152"/>
      <c r="AT425" s="147" t="s">
        <v>163</v>
      </c>
      <c r="AU425" s="147" t="s">
        <v>84</v>
      </c>
      <c r="AV425" s="12" t="s">
        <v>84</v>
      </c>
      <c r="AW425" s="12" t="s">
        <v>34</v>
      </c>
      <c r="AX425" s="12" t="s">
        <v>82</v>
      </c>
      <c r="AY425" s="147" t="s">
        <v>154</v>
      </c>
    </row>
    <row r="426" spans="2:65" s="1" customFormat="1" ht="33" customHeight="1" x14ac:dyDescent="0.2">
      <c r="B426" s="131"/>
      <c r="C426" s="132" t="s">
        <v>761</v>
      </c>
      <c r="D426" s="132" t="s">
        <v>156</v>
      </c>
      <c r="E426" s="133" t="s">
        <v>762</v>
      </c>
      <c r="F426" s="134" t="s">
        <v>763</v>
      </c>
      <c r="G426" s="135" t="s">
        <v>242</v>
      </c>
      <c r="H426" s="136">
        <v>21.513999999999999</v>
      </c>
      <c r="I426" s="137"/>
      <c r="J426" s="138">
        <f>ROUND(I426*H426,2)</f>
        <v>0</v>
      </c>
      <c r="K426" s="134" t="s">
        <v>160</v>
      </c>
      <c r="L426" s="30"/>
      <c r="M426" s="139" t="s">
        <v>1</v>
      </c>
      <c r="N426" s="140" t="s">
        <v>42</v>
      </c>
      <c r="P426" s="141">
        <f>O426*H426</f>
        <v>0</v>
      </c>
      <c r="Q426" s="141">
        <v>0</v>
      </c>
      <c r="R426" s="141">
        <f>Q426*H426</f>
        <v>0</v>
      </c>
      <c r="S426" s="141">
        <v>0</v>
      </c>
      <c r="T426" s="142">
        <f>S426*H426</f>
        <v>0</v>
      </c>
      <c r="AR426" s="143" t="s">
        <v>161</v>
      </c>
      <c r="AT426" s="143" t="s">
        <v>156</v>
      </c>
      <c r="AU426" s="143" t="s">
        <v>84</v>
      </c>
      <c r="AY426" s="15" t="s">
        <v>154</v>
      </c>
      <c r="BE426" s="144">
        <f>IF(N426="základní",J426,0)</f>
        <v>0</v>
      </c>
      <c r="BF426" s="144">
        <f>IF(N426="snížená",J426,0)</f>
        <v>0</v>
      </c>
      <c r="BG426" s="144">
        <f>IF(N426="zákl. přenesená",J426,0)</f>
        <v>0</v>
      </c>
      <c r="BH426" s="144">
        <f>IF(N426="sníž. přenesená",J426,0)</f>
        <v>0</v>
      </c>
      <c r="BI426" s="144">
        <f>IF(N426="nulová",J426,0)</f>
        <v>0</v>
      </c>
      <c r="BJ426" s="15" t="s">
        <v>82</v>
      </c>
      <c r="BK426" s="144">
        <f>ROUND(I426*H426,2)</f>
        <v>0</v>
      </c>
      <c r="BL426" s="15" t="s">
        <v>161</v>
      </c>
      <c r="BM426" s="143" t="s">
        <v>764</v>
      </c>
    </row>
    <row r="427" spans="2:65" s="12" customFormat="1" x14ac:dyDescent="0.2">
      <c r="B427" s="145"/>
      <c r="D427" s="146" t="s">
        <v>163</v>
      </c>
      <c r="E427" s="147" t="s">
        <v>1</v>
      </c>
      <c r="F427" s="148" t="s">
        <v>765</v>
      </c>
      <c r="H427" s="149">
        <v>21.513999999999999</v>
      </c>
      <c r="I427" s="150"/>
      <c r="L427" s="145"/>
      <c r="M427" s="151"/>
      <c r="T427" s="152"/>
      <c r="AT427" s="147" t="s">
        <v>163</v>
      </c>
      <c r="AU427" s="147" t="s">
        <v>84</v>
      </c>
      <c r="AV427" s="12" t="s">
        <v>84</v>
      </c>
      <c r="AW427" s="12" t="s">
        <v>34</v>
      </c>
      <c r="AX427" s="12" t="s">
        <v>82</v>
      </c>
      <c r="AY427" s="147" t="s">
        <v>154</v>
      </c>
    </row>
    <row r="428" spans="2:65" s="1" customFormat="1" ht="24.2" customHeight="1" x14ac:dyDescent="0.2">
      <c r="B428" s="131"/>
      <c r="C428" s="132" t="s">
        <v>766</v>
      </c>
      <c r="D428" s="132" t="s">
        <v>156</v>
      </c>
      <c r="E428" s="133" t="s">
        <v>767</v>
      </c>
      <c r="F428" s="134" t="s">
        <v>241</v>
      </c>
      <c r="G428" s="135" t="s">
        <v>242</v>
      </c>
      <c r="H428" s="136">
        <v>40.174999999999997</v>
      </c>
      <c r="I428" s="137"/>
      <c r="J428" s="138">
        <f>ROUND(I428*H428,2)</f>
        <v>0</v>
      </c>
      <c r="K428" s="134" t="s">
        <v>160</v>
      </c>
      <c r="L428" s="30"/>
      <c r="M428" s="139" t="s">
        <v>1</v>
      </c>
      <c r="N428" s="140" t="s">
        <v>42</v>
      </c>
      <c r="P428" s="141">
        <f>O428*H428</f>
        <v>0</v>
      </c>
      <c r="Q428" s="141">
        <v>0</v>
      </c>
      <c r="R428" s="141">
        <f>Q428*H428</f>
        <v>0</v>
      </c>
      <c r="S428" s="141">
        <v>0</v>
      </c>
      <c r="T428" s="142">
        <f>S428*H428</f>
        <v>0</v>
      </c>
      <c r="AR428" s="143" t="s">
        <v>161</v>
      </c>
      <c r="AT428" s="143" t="s">
        <v>156</v>
      </c>
      <c r="AU428" s="143" t="s">
        <v>84</v>
      </c>
      <c r="AY428" s="15" t="s">
        <v>154</v>
      </c>
      <c r="BE428" s="144">
        <f>IF(N428="základní",J428,0)</f>
        <v>0</v>
      </c>
      <c r="BF428" s="144">
        <f>IF(N428="snížená",J428,0)</f>
        <v>0</v>
      </c>
      <c r="BG428" s="144">
        <f>IF(N428="zákl. přenesená",J428,0)</f>
        <v>0</v>
      </c>
      <c r="BH428" s="144">
        <f>IF(N428="sníž. přenesená",J428,0)</f>
        <v>0</v>
      </c>
      <c r="BI428" s="144">
        <f>IF(N428="nulová",J428,0)</f>
        <v>0</v>
      </c>
      <c r="BJ428" s="15" t="s">
        <v>82</v>
      </c>
      <c r="BK428" s="144">
        <f>ROUND(I428*H428,2)</f>
        <v>0</v>
      </c>
      <c r="BL428" s="15" t="s">
        <v>161</v>
      </c>
      <c r="BM428" s="143" t="s">
        <v>768</v>
      </c>
    </row>
    <row r="429" spans="2:65" s="12" customFormat="1" x14ac:dyDescent="0.2">
      <c r="B429" s="145"/>
      <c r="D429" s="146" t="s">
        <v>163</v>
      </c>
      <c r="E429" s="147" t="s">
        <v>1</v>
      </c>
      <c r="F429" s="148" t="s">
        <v>769</v>
      </c>
      <c r="H429" s="149">
        <v>40.174999999999997</v>
      </c>
      <c r="I429" s="150"/>
      <c r="L429" s="145"/>
      <c r="M429" s="151"/>
      <c r="T429" s="152"/>
      <c r="AT429" s="147" t="s">
        <v>163</v>
      </c>
      <c r="AU429" s="147" t="s">
        <v>84</v>
      </c>
      <c r="AV429" s="12" t="s">
        <v>84</v>
      </c>
      <c r="AW429" s="12" t="s">
        <v>34</v>
      </c>
      <c r="AX429" s="12" t="s">
        <v>82</v>
      </c>
      <c r="AY429" s="147" t="s">
        <v>154</v>
      </c>
    </row>
    <row r="430" spans="2:65" s="1" customFormat="1" ht="33" customHeight="1" x14ac:dyDescent="0.2">
      <c r="B430" s="131"/>
      <c r="C430" s="132" t="s">
        <v>770</v>
      </c>
      <c r="D430" s="132" t="s">
        <v>156</v>
      </c>
      <c r="E430" s="133" t="s">
        <v>771</v>
      </c>
      <c r="F430" s="134" t="s">
        <v>772</v>
      </c>
      <c r="G430" s="135" t="s">
        <v>242</v>
      </c>
      <c r="H430" s="136">
        <v>2.0379999999999998</v>
      </c>
      <c r="I430" s="137"/>
      <c r="J430" s="138">
        <f>ROUND(I430*H430,2)</f>
        <v>0</v>
      </c>
      <c r="K430" s="134" t="s">
        <v>160</v>
      </c>
      <c r="L430" s="30"/>
      <c r="M430" s="139" t="s">
        <v>1</v>
      </c>
      <c r="N430" s="140" t="s">
        <v>42</v>
      </c>
      <c r="P430" s="141">
        <f>O430*H430</f>
        <v>0</v>
      </c>
      <c r="Q430" s="141">
        <v>0</v>
      </c>
      <c r="R430" s="141">
        <f>Q430*H430</f>
        <v>0</v>
      </c>
      <c r="S430" s="141">
        <v>0</v>
      </c>
      <c r="T430" s="142">
        <f>S430*H430</f>
        <v>0</v>
      </c>
      <c r="AR430" s="143" t="s">
        <v>161</v>
      </c>
      <c r="AT430" s="143" t="s">
        <v>156</v>
      </c>
      <c r="AU430" s="143" t="s">
        <v>84</v>
      </c>
      <c r="AY430" s="15" t="s">
        <v>154</v>
      </c>
      <c r="BE430" s="144">
        <f>IF(N430="základní",J430,0)</f>
        <v>0</v>
      </c>
      <c r="BF430" s="144">
        <f>IF(N430="snížená",J430,0)</f>
        <v>0</v>
      </c>
      <c r="BG430" s="144">
        <f>IF(N430="zákl. přenesená",J430,0)</f>
        <v>0</v>
      </c>
      <c r="BH430" s="144">
        <f>IF(N430="sníž. přenesená",J430,0)</f>
        <v>0</v>
      </c>
      <c r="BI430" s="144">
        <f>IF(N430="nulová",J430,0)</f>
        <v>0</v>
      </c>
      <c r="BJ430" s="15" t="s">
        <v>82</v>
      </c>
      <c r="BK430" s="144">
        <f>ROUND(I430*H430,2)</f>
        <v>0</v>
      </c>
      <c r="BL430" s="15" t="s">
        <v>161</v>
      </c>
      <c r="BM430" s="143" t="s">
        <v>773</v>
      </c>
    </row>
    <row r="431" spans="2:65" s="12" customFormat="1" x14ac:dyDescent="0.2">
      <c r="B431" s="145"/>
      <c r="D431" s="146" t="s">
        <v>163</v>
      </c>
      <c r="E431" s="147" t="s">
        <v>1</v>
      </c>
      <c r="F431" s="148" t="s">
        <v>774</v>
      </c>
      <c r="H431" s="149">
        <v>2.0379999999999998</v>
      </c>
      <c r="I431" s="150"/>
      <c r="L431" s="145"/>
      <c r="M431" s="151"/>
      <c r="T431" s="152"/>
      <c r="AT431" s="147" t="s">
        <v>163</v>
      </c>
      <c r="AU431" s="147" t="s">
        <v>84</v>
      </c>
      <c r="AV431" s="12" t="s">
        <v>84</v>
      </c>
      <c r="AW431" s="12" t="s">
        <v>34</v>
      </c>
      <c r="AX431" s="12" t="s">
        <v>82</v>
      </c>
      <c r="AY431" s="147" t="s">
        <v>154</v>
      </c>
    </row>
    <row r="432" spans="2:65" s="11" customFormat="1" ht="22.9" customHeight="1" x14ac:dyDescent="0.2">
      <c r="B432" s="119"/>
      <c r="D432" s="120" t="s">
        <v>76</v>
      </c>
      <c r="E432" s="129" t="s">
        <v>775</v>
      </c>
      <c r="F432" s="129" t="s">
        <v>776</v>
      </c>
      <c r="I432" s="122"/>
      <c r="J432" s="130">
        <f>BK432</f>
        <v>0</v>
      </c>
      <c r="L432" s="119"/>
      <c r="M432" s="124"/>
      <c r="P432" s="125">
        <f>P433</f>
        <v>0</v>
      </c>
      <c r="R432" s="125">
        <f>R433</f>
        <v>0</v>
      </c>
      <c r="T432" s="126">
        <f>T433</f>
        <v>0</v>
      </c>
      <c r="AR432" s="120" t="s">
        <v>82</v>
      </c>
      <c r="AT432" s="127" t="s">
        <v>76</v>
      </c>
      <c r="AU432" s="127" t="s">
        <v>82</v>
      </c>
      <c r="AY432" s="120" t="s">
        <v>154</v>
      </c>
      <c r="BK432" s="128">
        <f>BK433</f>
        <v>0</v>
      </c>
    </row>
    <row r="433" spans="2:65" s="1" customFormat="1" ht="21.75" customHeight="1" x14ac:dyDescent="0.2">
      <c r="B433" s="131"/>
      <c r="C433" s="132" t="s">
        <v>777</v>
      </c>
      <c r="D433" s="132" t="s">
        <v>156</v>
      </c>
      <c r="E433" s="133" t="s">
        <v>778</v>
      </c>
      <c r="F433" s="134" t="s">
        <v>779</v>
      </c>
      <c r="G433" s="135" t="s">
        <v>242</v>
      </c>
      <c r="H433" s="136">
        <v>112.074</v>
      </c>
      <c r="I433" s="137"/>
      <c r="J433" s="138">
        <f>ROUND(I433*H433,2)</f>
        <v>0</v>
      </c>
      <c r="K433" s="134" t="s">
        <v>160</v>
      </c>
      <c r="L433" s="30"/>
      <c r="M433" s="139" t="s">
        <v>1</v>
      </c>
      <c r="N433" s="140" t="s">
        <v>42</v>
      </c>
      <c r="P433" s="141">
        <f>O433*H433</f>
        <v>0</v>
      </c>
      <c r="Q433" s="141">
        <v>0</v>
      </c>
      <c r="R433" s="141">
        <f>Q433*H433</f>
        <v>0</v>
      </c>
      <c r="S433" s="141">
        <v>0</v>
      </c>
      <c r="T433" s="142">
        <f>S433*H433</f>
        <v>0</v>
      </c>
      <c r="AR433" s="143" t="s">
        <v>161</v>
      </c>
      <c r="AT433" s="143" t="s">
        <v>156</v>
      </c>
      <c r="AU433" s="143" t="s">
        <v>84</v>
      </c>
      <c r="AY433" s="15" t="s">
        <v>154</v>
      </c>
      <c r="BE433" s="144">
        <f>IF(N433="základní",J433,0)</f>
        <v>0</v>
      </c>
      <c r="BF433" s="144">
        <f>IF(N433="snížená",J433,0)</f>
        <v>0</v>
      </c>
      <c r="BG433" s="144">
        <f>IF(N433="zákl. přenesená",J433,0)</f>
        <v>0</v>
      </c>
      <c r="BH433" s="144">
        <f>IF(N433="sníž. přenesená",J433,0)</f>
        <v>0</v>
      </c>
      <c r="BI433" s="144">
        <f>IF(N433="nulová",J433,0)</f>
        <v>0</v>
      </c>
      <c r="BJ433" s="15" t="s">
        <v>82</v>
      </c>
      <c r="BK433" s="144">
        <f>ROUND(I433*H433,2)</f>
        <v>0</v>
      </c>
      <c r="BL433" s="15" t="s">
        <v>161</v>
      </c>
      <c r="BM433" s="143" t="s">
        <v>780</v>
      </c>
    </row>
    <row r="434" spans="2:65" s="11" customFormat="1" ht="25.9" customHeight="1" x14ac:dyDescent="0.2">
      <c r="B434" s="119"/>
      <c r="D434" s="120" t="s">
        <v>76</v>
      </c>
      <c r="E434" s="121" t="s">
        <v>781</v>
      </c>
      <c r="F434" s="121" t="s">
        <v>782</v>
      </c>
      <c r="I434" s="122"/>
      <c r="J434" s="123">
        <f>BK434</f>
        <v>0</v>
      </c>
      <c r="L434" s="119"/>
      <c r="M434" s="124"/>
      <c r="P434" s="125">
        <f>P435+P454+P480+P482+P485+P487+P489+P491+P493+P495+P497+P499+P501+P508+P533+P540+P562+P589+P614+P632+P645+P649+P670+P675+P681</f>
        <v>0</v>
      </c>
      <c r="R434" s="125">
        <f>R435+R454+R480+R482+R485+R487+R489+R491+R493+R495+R497+R499+R501+R508+R533+R540+R562+R589+R614+R632+R645+R649+R670+R675+R681</f>
        <v>11.491320689999998</v>
      </c>
      <c r="T434" s="126">
        <f>T435+T454+T480+T482+T485+T487+T489+T491+T493+T495+T497+T499+T501+T508+T533+T540+T562+T589+T614+T632+T645+T649+T670+T675+T681</f>
        <v>5.7449220599999995</v>
      </c>
      <c r="AR434" s="120" t="s">
        <v>84</v>
      </c>
      <c r="AT434" s="127" t="s">
        <v>76</v>
      </c>
      <c r="AU434" s="127" t="s">
        <v>77</v>
      </c>
      <c r="AY434" s="120" t="s">
        <v>154</v>
      </c>
      <c r="BK434" s="128">
        <f>BK435+BK454+BK480+BK482+BK485+BK487+BK489+BK491+BK493+BK495+BK497+BK499+BK501+BK508+BK533+BK540+BK562+BK589+BK614+BK632+BK645+BK649+BK670+BK675+BK681</f>
        <v>0</v>
      </c>
    </row>
    <row r="435" spans="2:65" s="11" customFormat="1" ht="22.9" customHeight="1" x14ac:dyDescent="0.2">
      <c r="B435" s="119"/>
      <c r="D435" s="120" t="s">
        <v>76</v>
      </c>
      <c r="E435" s="129" t="s">
        <v>783</v>
      </c>
      <c r="F435" s="129" t="s">
        <v>784</v>
      </c>
      <c r="I435" s="122"/>
      <c r="J435" s="130">
        <f>BK435</f>
        <v>0</v>
      </c>
      <c r="L435" s="119"/>
      <c r="M435" s="124"/>
      <c r="P435" s="125">
        <f>SUM(P436:P453)</f>
        <v>0</v>
      </c>
      <c r="R435" s="125">
        <f>SUM(R436:R453)</f>
        <v>0.56202934999999998</v>
      </c>
      <c r="T435" s="126">
        <f>SUM(T436:T453)</f>
        <v>0</v>
      </c>
      <c r="AR435" s="120" t="s">
        <v>84</v>
      </c>
      <c r="AT435" s="127" t="s">
        <v>76</v>
      </c>
      <c r="AU435" s="127" t="s">
        <v>82</v>
      </c>
      <c r="AY435" s="120" t="s">
        <v>154</v>
      </c>
      <c r="BK435" s="128">
        <f>SUM(BK436:BK453)</f>
        <v>0</v>
      </c>
    </row>
    <row r="436" spans="2:65" s="1" customFormat="1" ht="24.2" customHeight="1" x14ac:dyDescent="0.2">
      <c r="B436" s="131"/>
      <c r="C436" s="132" t="s">
        <v>785</v>
      </c>
      <c r="D436" s="132" t="s">
        <v>156</v>
      </c>
      <c r="E436" s="133" t="s">
        <v>786</v>
      </c>
      <c r="F436" s="134" t="s">
        <v>787</v>
      </c>
      <c r="G436" s="135" t="s">
        <v>159</v>
      </c>
      <c r="H436" s="136">
        <v>88.325000000000003</v>
      </c>
      <c r="I436" s="137"/>
      <c r="J436" s="138">
        <f>ROUND(I436*H436,2)</f>
        <v>0</v>
      </c>
      <c r="K436" s="134" t="s">
        <v>160</v>
      </c>
      <c r="L436" s="30"/>
      <c r="M436" s="139" t="s">
        <v>1</v>
      </c>
      <c r="N436" s="140" t="s">
        <v>42</v>
      </c>
      <c r="P436" s="141">
        <f>O436*H436</f>
        <v>0</v>
      </c>
      <c r="Q436" s="141">
        <v>4.0000000000000002E-4</v>
      </c>
      <c r="R436" s="141">
        <f>Q436*H436</f>
        <v>3.533E-2</v>
      </c>
      <c r="S436" s="141">
        <v>0</v>
      </c>
      <c r="T436" s="142">
        <f>S436*H436</f>
        <v>0</v>
      </c>
      <c r="AR436" s="143" t="s">
        <v>230</v>
      </c>
      <c r="AT436" s="143" t="s">
        <v>156</v>
      </c>
      <c r="AU436" s="143" t="s">
        <v>84</v>
      </c>
      <c r="AY436" s="15" t="s">
        <v>154</v>
      </c>
      <c r="BE436" s="144">
        <f>IF(N436="základní",J436,0)</f>
        <v>0</v>
      </c>
      <c r="BF436" s="144">
        <f>IF(N436="snížená",J436,0)</f>
        <v>0</v>
      </c>
      <c r="BG436" s="144">
        <f>IF(N436="zákl. přenesená",J436,0)</f>
        <v>0</v>
      </c>
      <c r="BH436" s="144">
        <f>IF(N436="sníž. přenesená",J436,0)</f>
        <v>0</v>
      </c>
      <c r="BI436" s="144">
        <f>IF(N436="nulová",J436,0)</f>
        <v>0</v>
      </c>
      <c r="BJ436" s="15" t="s">
        <v>82</v>
      </c>
      <c r="BK436" s="144">
        <f>ROUND(I436*H436,2)</f>
        <v>0</v>
      </c>
      <c r="BL436" s="15" t="s">
        <v>230</v>
      </c>
      <c r="BM436" s="143" t="s">
        <v>788</v>
      </c>
    </row>
    <row r="437" spans="2:65" s="12" customFormat="1" x14ac:dyDescent="0.2">
      <c r="B437" s="145"/>
      <c r="D437" s="146" t="s">
        <v>163</v>
      </c>
      <c r="E437" s="147" t="s">
        <v>1</v>
      </c>
      <c r="F437" s="148" t="s">
        <v>789</v>
      </c>
      <c r="H437" s="149">
        <v>88.325000000000003</v>
      </c>
      <c r="I437" s="150"/>
      <c r="L437" s="145"/>
      <c r="M437" s="151"/>
      <c r="T437" s="152"/>
      <c r="AT437" s="147" t="s">
        <v>163</v>
      </c>
      <c r="AU437" s="147" t="s">
        <v>84</v>
      </c>
      <c r="AV437" s="12" t="s">
        <v>84</v>
      </c>
      <c r="AW437" s="12" t="s">
        <v>34</v>
      </c>
      <c r="AX437" s="12" t="s">
        <v>82</v>
      </c>
      <c r="AY437" s="147" t="s">
        <v>154</v>
      </c>
    </row>
    <row r="438" spans="2:65" s="1" customFormat="1" ht="33" customHeight="1" x14ac:dyDescent="0.2">
      <c r="B438" s="131"/>
      <c r="C438" s="160" t="s">
        <v>790</v>
      </c>
      <c r="D438" s="160" t="s">
        <v>297</v>
      </c>
      <c r="E438" s="161" t="s">
        <v>791</v>
      </c>
      <c r="F438" s="162" t="s">
        <v>792</v>
      </c>
      <c r="G438" s="163" t="s">
        <v>159</v>
      </c>
      <c r="H438" s="164">
        <v>102.943</v>
      </c>
      <c r="I438" s="165"/>
      <c r="J438" s="166">
        <f>ROUND(I438*H438,2)</f>
        <v>0</v>
      </c>
      <c r="K438" s="162" t="s">
        <v>1</v>
      </c>
      <c r="L438" s="167"/>
      <c r="M438" s="168" t="s">
        <v>1</v>
      </c>
      <c r="N438" s="169" t="s">
        <v>42</v>
      </c>
      <c r="P438" s="141">
        <f>O438*H438</f>
        <v>0</v>
      </c>
      <c r="Q438" s="141">
        <v>4.7000000000000002E-3</v>
      </c>
      <c r="R438" s="141">
        <f>Q438*H438</f>
        <v>0.48383209999999999</v>
      </c>
      <c r="S438" s="141">
        <v>0</v>
      </c>
      <c r="T438" s="142">
        <f>S438*H438</f>
        <v>0</v>
      </c>
      <c r="AR438" s="143" t="s">
        <v>312</v>
      </c>
      <c r="AT438" s="143" t="s">
        <v>297</v>
      </c>
      <c r="AU438" s="143" t="s">
        <v>84</v>
      </c>
      <c r="AY438" s="15" t="s">
        <v>154</v>
      </c>
      <c r="BE438" s="144">
        <f>IF(N438="základní",J438,0)</f>
        <v>0</v>
      </c>
      <c r="BF438" s="144">
        <f>IF(N438="snížená",J438,0)</f>
        <v>0</v>
      </c>
      <c r="BG438" s="144">
        <f>IF(N438="zákl. přenesená",J438,0)</f>
        <v>0</v>
      </c>
      <c r="BH438" s="144">
        <f>IF(N438="sníž. přenesená",J438,0)</f>
        <v>0</v>
      </c>
      <c r="BI438" s="144">
        <f>IF(N438="nulová",J438,0)</f>
        <v>0</v>
      </c>
      <c r="BJ438" s="15" t="s">
        <v>82</v>
      </c>
      <c r="BK438" s="144">
        <f>ROUND(I438*H438,2)</f>
        <v>0</v>
      </c>
      <c r="BL438" s="15" t="s">
        <v>230</v>
      </c>
      <c r="BM438" s="143" t="s">
        <v>793</v>
      </c>
    </row>
    <row r="439" spans="2:65" s="12" customFormat="1" x14ac:dyDescent="0.2">
      <c r="B439" s="145"/>
      <c r="D439" s="146" t="s">
        <v>163</v>
      </c>
      <c r="F439" s="148" t="s">
        <v>794</v>
      </c>
      <c r="H439" s="149">
        <v>102.943</v>
      </c>
      <c r="I439" s="150"/>
      <c r="L439" s="145"/>
      <c r="M439" s="151"/>
      <c r="T439" s="152"/>
      <c r="AT439" s="147" t="s">
        <v>163</v>
      </c>
      <c r="AU439" s="147" t="s">
        <v>84</v>
      </c>
      <c r="AV439" s="12" t="s">
        <v>84</v>
      </c>
      <c r="AW439" s="12" t="s">
        <v>3</v>
      </c>
      <c r="AX439" s="12" t="s">
        <v>82</v>
      </c>
      <c r="AY439" s="147" t="s">
        <v>154</v>
      </c>
    </row>
    <row r="440" spans="2:65" s="1" customFormat="1" ht="24.2" customHeight="1" x14ac:dyDescent="0.2">
      <c r="B440" s="131"/>
      <c r="C440" s="132" t="s">
        <v>795</v>
      </c>
      <c r="D440" s="132" t="s">
        <v>156</v>
      </c>
      <c r="E440" s="133" t="s">
        <v>796</v>
      </c>
      <c r="F440" s="134" t="s">
        <v>797</v>
      </c>
      <c r="G440" s="135" t="s">
        <v>159</v>
      </c>
      <c r="H440" s="136">
        <v>4.5599999999999996</v>
      </c>
      <c r="I440" s="137"/>
      <c r="J440" s="138">
        <f>ROUND(I440*H440,2)</f>
        <v>0</v>
      </c>
      <c r="K440" s="134" t="s">
        <v>160</v>
      </c>
      <c r="L440" s="30"/>
      <c r="M440" s="139" t="s">
        <v>1</v>
      </c>
      <c r="N440" s="140" t="s">
        <v>42</v>
      </c>
      <c r="P440" s="141">
        <f>O440*H440</f>
        <v>0</v>
      </c>
      <c r="Q440" s="141">
        <v>4.0000000000000002E-4</v>
      </c>
      <c r="R440" s="141">
        <f>Q440*H440</f>
        <v>1.8239999999999999E-3</v>
      </c>
      <c r="S440" s="141">
        <v>0</v>
      </c>
      <c r="T440" s="142">
        <f>S440*H440</f>
        <v>0</v>
      </c>
      <c r="AR440" s="143" t="s">
        <v>230</v>
      </c>
      <c r="AT440" s="143" t="s">
        <v>156</v>
      </c>
      <c r="AU440" s="143" t="s">
        <v>84</v>
      </c>
      <c r="AY440" s="15" t="s">
        <v>154</v>
      </c>
      <c r="BE440" s="144">
        <f>IF(N440="základní",J440,0)</f>
        <v>0</v>
      </c>
      <c r="BF440" s="144">
        <f>IF(N440="snížená",J440,0)</f>
        <v>0</v>
      </c>
      <c r="BG440" s="144">
        <f>IF(N440="zákl. přenesená",J440,0)</f>
        <v>0</v>
      </c>
      <c r="BH440" s="144">
        <f>IF(N440="sníž. přenesená",J440,0)</f>
        <v>0</v>
      </c>
      <c r="BI440" s="144">
        <f>IF(N440="nulová",J440,0)</f>
        <v>0</v>
      </c>
      <c r="BJ440" s="15" t="s">
        <v>82</v>
      </c>
      <c r="BK440" s="144">
        <f>ROUND(I440*H440,2)</f>
        <v>0</v>
      </c>
      <c r="BL440" s="15" t="s">
        <v>230</v>
      </c>
      <c r="BM440" s="143" t="s">
        <v>798</v>
      </c>
    </row>
    <row r="441" spans="2:65" s="12" customFormat="1" x14ac:dyDescent="0.2">
      <c r="B441" s="145"/>
      <c r="D441" s="146" t="s">
        <v>163</v>
      </c>
      <c r="E441" s="147" t="s">
        <v>1</v>
      </c>
      <c r="F441" s="148" t="s">
        <v>799</v>
      </c>
      <c r="H441" s="149">
        <v>4.5599999999999996</v>
      </c>
      <c r="I441" s="150"/>
      <c r="L441" s="145"/>
      <c r="M441" s="151"/>
      <c r="T441" s="152"/>
      <c r="AT441" s="147" t="s">
        <v>163</v>
      </c>
      <c r="AU441" s="147" t="s">
        <v>84</v>
      </c>
      <c r="AV441" s="12" t="s">
        <v>84</v>
      </c>
      <c r="AW441" s="12" t="s">
        <v>34</v>
      </c>
      <c r="AX441" s="12" t="s">
        <v>82</v>
      </c>
      <c r="AY441" s="147" t="s">
        <v>154</v>
      </c>
    </row>
    <row r="442" spans="2:65" s="1" customFormat="1" ht="33" customHeight="1" x14ac:dyDescent="0.2">
      <c r="B442" s="131"/>
      <c r="C442" s="160" t="s">
        <v>800</v>
      </c>
      <c r="D442" s="160" t="s">
        <v>297</v>
      </c>
      <c r="E442" s="161" t="s">
        <v>801</v>
      </c>
      <c r="F442" s="162" t="s">
        <v>792</v>
      </c>
      <c r="G442" s="163" t="s">
        <v>159</v>
      </c>
      <c r="H442" s="164">
        <v>5.5679999999999996</v>
      </c>
      <c r="I442" s="165"/>
      <c r="J442" s="166">
        <f>ROUND(I442*H442,2)</f>
        <v>0</v>
      </c>
      <c r="K442" s="162" t="s">
        <v>1</v>
      </c>
      <c r="L442" s="167"/>
      <c r="M442" s="168" t="s">
        <v>1</v>
      </c>
      <c r="N442" s="169" t="s">
        <v>42</v>
      </c>
      <c r="P442" s="141">
        <f>O442*H442</f>
        <v>0</v>
      </c>
      <c r="Q442" s="141">
        <v>4.7000000000000002E-3</v>
      </c>
      <c r="R442" s="141">
        <f>Q442*H442</f>
        <v>2.6169599999999998E-2</v>
      </c>
      <c r="S442" s="141">
        <v>0</v>
      </c>
      <c r="T442" s="142">
        <f>S442*H442</f>
        <v>0</v>
      </c>
      <c r="AR442" s="143" t="s">
        <v>312</v>
      </c>
      <c r="AT442" s="143" t="s">
        <v>297</v>
      </c>
      <c r="AU442" s="143" t="s">
        <v>84</v>
      </c>
      <c r="AY442" s="15" t="s">
        <v>154</v>
      </c>
      <c r="BE442" s="144">
        <f>IF(N442="základní",J442,0)</f>
        <v>0</v>
      </c>
      <c r="BF442" s="144">
        <f>IF(N442="snížená",J442,0)</f>
        <v>0</v>
      </c>
      <c r="BG442" s="144">
        <f>IF(N442="zákl. přenesená",J442,0)</f>
        <v>0</v>
      </c>
      <c r="BH442" s="144">
        <f>IF(N442="sníž. přenesená",J442,0)</f>
        <v>0</v>
      </c>
      <c r="BI442" s="144">
        <f>IF(N442="nulová",J442,0)</f>
        <v>0</v>
      </c>
      <c r="BJ442" s="15" t="s">
        <v>82</v>
      </c>
      <c r="BK442" s="144">
        <f>ROUND(I442*H442,2)</f>
        <v>0</v>
      </c>
      <c r="BL442" s="15" t="s">
        <v>230</v>
      </c>
      <c r="BM442" s="143" t="s">
        <v>802</v>
      </c>
    </row>
    <row r="443" spans="2:65" s="12" customFormat="1" x14ac:dyDescent="0.2">
      <c r="B443" s="145"/>
      <c r="D443" s="146" t="s">
        <v>163</v>
      </c>
      <c r="F443" s="148" t="s">
        <v>803</v>
      </c>
      <c r="H443" s="149">
        <v>5.5679999999999996</v>
      </c>
      <c r="I443" s="150"/>
      <c r="L443" s="145"/>
      <c r="M443" s="151"/>
      <c r="T443" s="152"/>
      <c r="AT443" s="147" t="s">
        <v>163</v>
      </c>
      <c r="AU443" s="147" t="s">
        <v>84</v>
      </c>
      <c r="AV443" s="12" t="s">
        <v>84</v>
      </c>
      <c r="AW443" s="12" t="s">
        <v>3</v>
      </c>
      <c r="AX443" s="12" t="s">
        <v>82</v>
      </c>
      <c r="AY443" s="147" t="s">
        <v>154</v>
      </c>
    </row>
    <row r="444" spans="2:65" s="1" customFormat="1" ht="24.2" customHeight="1" x14ac:dyDescent="0.2">
      <c r="B444" s="131"/>
      <c r="C444" s="132" t="s">
        <v>804</v>
      </c>
      <c r="D444" s="132" t="s">
        <v>156</v>
      </c>
      <c r="E444" s="133" t="s">
        <v>805</v>
      </c>
      <c r="F444" s="134" t="s">
        <v>806</v>
      </c>
      <c r="G444" s="135" t="s">
        <v>159</v>
      </c>
      <c r="H444" s="136">
        <v>15.3</v>
      </c>
      <c r="I444" s="137"/>
      <c r="J444" s="138">
        <f>ROUND(I444*H444,2)</f>
        <v>0</v>
      </c>
      <c r="K444" s="134" t="s">
        <v>160</v>
      </c>
      <c r="L444" s="30"/>
      <c r="M444" s="139" t="s">
        <v>1</v>
      </c>
      <c r="N444" s="140" t="s">
        <v>42</v>
      </c>
      <c r="P444" s="141">
        <f>O444*H444</f>
        <v>0</v>
      </c>
      <c r="Q444" s="141">
        <v>4.0000000000000003E-5</v>
      </c>
      <c r="R444" s="141">
        <f>Q444*H444</f>
        <v>6.1200000000000013E-4</v>
      </c>
      <c r="S444" s="141">
        <v>0</v>
      </c>
      <c r="T444" s="142">
        <f>S444*H444</f>
        <v>0</v>
      </c>
      <c r="AR444" s="143" t="s">
        <v>161</v>
      </c>
      <c r="AT444" s="143" t="s">
        <v>156</v>
      </c>
      <c r="AU444" s="143" t="s">
        <v>84</v>
      </c>
      <c r="AY444" s="15" t="s">
        <v>154</v>
      </c>
      <c r="BE444" s="144">
        <f>IF(N444="základní",J444,0)</f>
        <v>0</v>
      </c>
      <c r="BF444" s="144">
        <f>IF(N444="snížená",J444,0)</f>
        <v>0</v>
      </c>
      <c r="BG444" s="144">
        <f>IF(N444="zákl. přenesená",J444,0)</f>
        <v>0</v>
      </c>
      <c r="BH444" s="144">
        <f>IF(N444="sníž. přenesená",J444,0)</f>
        <v>0</v>
      </c>
      <c r="BI444" s="144">
        <f>IF(N444="nulová",J444,0)</f>
        <v>0</v>
      </c>
      <c r="BJ444" s="15" t="s">
        <v>82</v>
      </c>
      <c r="BK444" s="144">
        <f>ROUND(I444*H444,2)</f>
        <v>0</v>
      </c>
      <c r="BL444" s="15" t="s">
        <v>161</v>
      </c>
      <c r="BM444" s="143" t="s">
        <v>807</v>
      </c>
    </row>
    <row r="445" spans="2:65" s="12" customFormat="1" x14ac:dyDescent="0.2">
      <c r="B445" s="145"/>
      <c r="D445" s="146" t="s">
        <v>163</v>
      </c>
      <c r="E445" s="147" t="s">
        <v>1</v>
      </c>
      <c r="F445" s="148" t="s">
        <v>808</v>
      </c>
      <c r="H445" s="149">
        <v>15.3</v>
      </c>
      <c r="I445" s="150"/>
      <c r="L445" s="145"/>
      <c r="M445" s="151"/>
      <c r="T445" s="152"/>
      <c r="AT445" s="147" t="s">
        <v>163</v>
      </c>
      <c r="AU445" s="147" t="s">
        <v>84</v>
      </c>
      <c r="AV445" s="12" t="s">
        <v>84</v>
      </c>
      <c r="AW445" s="12" t="s">
        <v>34</v>
      </c>
      <c r="AX445" s="12" t="s">
        <v>82</v>
      </c>
      <c r="AY445" s="147" t="s">
        <v>154</v>
      </c>
    </row>
    <row r="446" spans="2:65" s="1" customFormat="1" ht="24.2" customHeight="1" x14ac:dyDescent="0.2">
      <c r="B446" s="131"/>
      <c r="C446" s="160" t="s">
        <v>809</v>
      </c>
      <c r="D446" s="160" t="s">
        <v>297</v>
      </c>
      <c r="E446" s="161" t="s">
        <v>810</v>
      </c>
      <c r="F446" s="162" t="s">
        <v>811</v>
      </c>
      <c r="G446" s="163" t="s">
        <v>159</v>
      </c>
      <c r="H446" s="164">
        <v>18.681000000000001</v>
      </c>
      <c r="I446" s="165"/>
      <c r="J446" s="166">
        <f>ROUND(I446*H446,2)</f>
        <v>0</v>
      </c>
      <c r="K446" s="162" t="s">
        <v>160</v>
      </c>
      <c r="L446" s="167"/>
      <c r="M446" s="168" t="s">
        <v>1</v>
      </c>
      <c r="N446" s="169" t="s">
        <v>42</v>
      </c>
      <c r="P446" s="141">
        <f>O446*H446</f>
        <v>0</v>
      </c>
      <c r="Q446" s="141">
        <v>6.4999999999999997E-4</v>
      </c>
      <c r="R446" s="141">
        <f>Q446*H446</f>
        <v>1.214265E-2</v>
      </c>
      <c r="S446" s="141">
        <v>0</v>
      </c>
      <c r="T446" s="142">
        <f>S446*H446</f>
        <v>0</v>
      </c>
      <c r="AR446" s="143" t="s">
        <v>192</v>
      </c>
      <c r="AT446" s="143" t="s">
        <v>297</v>
      </c>
      <c r="AU446" s="143" t="s">
        <v>84</v>
      </c>
      <c r="AY446" s="15" t="s">
        <v>154</v>
      </c>
      <c r="BE446" s="144">
        <f>IF(N446="základní",J446,0)</f>
        <v>0</v>
      </c>
      <c r="BF446" s="144">
        <f>IF(N446="snížená",J446,0)</f>
        <v>0</v>
      </c>
      <c r="BG446" s="144">
        <f>IF(N446="zákl. přenesená",J446,0)</f>
        <v>0</v>
      </c>
      <c r="BH446" s="144">
        <f>IF(N446="sníž. přenesená",J446,0)</f>
        <v>0</v>
      </c>
      <c r="BI446" s="144">
        <f>IF(N446="nulová",J446,0)</f>
        <v>0</v>
      </c>
      <c r="BJ446" s="15" t="s">
        <v>82</v>
      </c>
      <c r="BK446" s="144">
        <f>ROUND(I446*H446,2)</f>
        <v>0</v>
      </c>
      <c r="BL446" s="15" t="s">
        <v>161</v>
      </c>
      <c r="BM446" s="143" t="s">
        <v>812</v>
      </c>
    </row>
    <row r="447" spans="2:65" s="12" customFormat="1" x14ac:dyDescent="0.2">
      <c r="B447" s="145"/>
      <c r="D447" s="146" t="s">
        <v>163</v>
      </c>
      <c r="F447" s="148" t="s">
        <v>813</v>
      </c>
      <c r="H447" s="149">
        <v>18.681000000000001</v>
      </c>
      <c r="I447" s="150"/>
      <c r="L447" s="145"/>
      <c r="M447" s="151"/>
      <c r="T447" s="152"/>
      <c r="AT447" s="147" t="s">
        <v>163</v>
      </c>
      <c r="AU447" s="147" t="s">
        <v>84</v>
      </c>
      <c r="AV447" s="12" t="s">
        <v>84</v>
      </c>
      <c r="AW447" s="12" t="s">
        <v>3</v>
      </c>
      <c r="AX447" s="12" t="s">
        <v>82</v>
      </c>
      <c r="AY447" s="147" t="s">
        <v>154</v>
      </c>
    </row>
    <row r="448" spans="2:65" s="1" customFormat="1" ht="24.2" customHeight="1" x14ac:dyDescent="0.2">
      <c r="B448" s="131"/>
      <c r="C448" s="132" t="s">
        <v>814</v>
      </c>
      <c r="D448" s="132" t="s">
        <v>156</v>
      </c>
      <c r="E448" s="133" t="s">
        <v>815</v>
      </c>
      <c r="F448" s="134" t="s">
        <v>816</v>
      </c>
      <c r="G448" s="135" t="s">
        <v>178</v>
      </c>
      <c r="H448" s="136">
        <v>6</v>
      </c>
      <c r="I448" s="137"/>
      <c r="J448" s="138">
        <f>ROUND(I448*H448,2)</f>
        <v>0</v>
      </c>
      <c r="K448" s="134" t="s">
        <v>160</v>
      </c>
      <c r="L448" s="30"/>
      <c r="M448" s="139" t="s">
        <v>1</v>
      </c>
      <c r="N448" s="140" t="s">
        <v>42</v>
      </c>
      <c r="P448" s="141">
        <f>O448*H448</f>
        <v>0</v>
      </c>
      <c r="Q448" s="141">
        <v>1.6000000000000001E-4</v>
      </c>
      <c r="R448" s="141">
        <f>Q448*H448</f>
        <v>9.6000000000000013E-4</v>
      </c>
      <c r="S448" s="141">
        <v>0</v>
      </c>
      <c r="T448" s="142">
        <f>S448*H448</f>
        <v>0</v>
      </c>
      <c r="AR448" s="143" t="s">
        <v>230</v>
      </c>
      <c r="AT448" s="143" t="s">
        <v>156</v>
      </c>
      <c r="AU448" s="143" t="s">
        <v>84</v>
      </c>
      <c r="AY448" s="15" t="s">
        <v>154</v>
      </c>
      <c r="BE448" s="144">
        <f>IF(N448="základní",J448,0)</f>
        <v>0</v>
      </c>
      <c r="BF448" s="144">
        <f>IF(N448="snížená",J448,0)</f>
        <v>0</v>
      </c>
      <c r="BG448" s="144">
        <f>IF(N448="zákl. přenesená",J448,0)</f>
        <v>0</v>
      </c>
      <c r="BH448" s="144">
        <f>IF(N448="sníž. přenesená",J448,0)</f>
        <v>0</v>
      </c>
      <c r="BI448" s="144">
        <f>IF(N448="nulová",J448,0)</f>
        <v>0</v>
      </c>
      <c r="BJ448" s="15" t="s">
        <v>82</v>
      </c>
      <c r="BK448" s="144">
        <f>ROUND(I448*H448,2)</f>
        <v>0</v>
      </c>
      <c r="BL448" s="15" t="s">
        <v>230</v>
      </c>
      <c r="BM448" s="143" t="s">
        <v>817</v>
      </c>
    </row>
    <row r="449" spans="2:65" s="1" customFormat="1" ht="16.5" customHeight="1" x14ac:dyDescent="0.2">
      <c r="B449" s="131"/>
      <c r="C449" s="132" t="s">
        <v>818</v>
      </c>
      <c r="D449" s="132" t="s">
        <v>156</v>
      </c>
      <c r="E449" s="133" t="s">
        <v>819</v>
      </c>
      <c r="F449" s="134" t="s">
        <v>820</v>
      </c>
      <c r="G449" s="135" t="s">
        <v>159</v>
      </c>
      <c r="H449" s="136">
        <v>9.6</v>
      </c>
      <c r="I449" s="137"/>
      <c r="J449" s="138">
        <f>ROUND(I449*H449,2)</f>
        <v>0</v>
      </c>
      <c r="K449" s="134" t="s">
        <v>160</v>
      </c>
      <c r="L449" s="30"/>
      <c r="M449" s="139" t="s">
        <v>1</v>
      </c>
      <c r="N449" s="140" t="s">
        <v>42</v>
      </c>
      <c r="P449" s="141">
        <f>O449*H449</f>
        <v>0</v>
      </c>
      <c r="Q449" s="141">
        <v>0</v>
      </c>
      <c r="R449" s="141">
        <f>Q449*H449</f>
        <v>0</v>
      </c>
      <c r="S449" s="141">
        <v>0</v>
      </c>
      <c r="T449" s="142">
        <f>S449*H449</f>
        <v>0</v>
      </c>
      <c r="AR449" s="143" t="s">
        <v>230</v>
      </c>
      <c r="AT449" s="143" t="s">
        <v>156</v>
      </c>
      <c r="AU449" s="143" t="s">
        <v>84</v>
      </c>
      <c r="AY449" s="15" t="s">
        <v>154</v>
      </c>
      <c r="BE449" s="144">
        <f>IF(N449="základní",J449,0)</f>
        <v>0</v>
      </c>
      <c r="BF449" s="144">
        <f>IF(N449="snížená",J449,0)</f>
        <v>0</v>
      </c>
      <c r="BG449" s="144">
        <f>IF(N449="zákl. přenesená",J449,0)</f>
        <v>0</v>
      </c>
      <c r="BH449" s="144">
        <f>IF(N449="sníž. přenesená",J449,0)</f>
        <v>0</v>
      </c>
      <c r="BI449" s="144">
        <f>IF(N449="nulová",J449,0)</f>
        <v>0</v>
      </c>
      <c r="BJ449" s="15" t="s">
        <v>82</v>
      </c>
      <c r="BK449" s="144">
        <f>ROUND(I449*H449,2)</f>
        <v>0</v>
      </c>
      <c r="BL449" s="15" t="s">
        <v>230</v>
      </c>
      <c r="BM449" s="143" t="s">
        <v>821</v>
      </c>
    </row>
    <row r="450" spans="2:65" s="12" customFormat="1" x14ac:dyDescent="0.2">
      <c r="B450" s="145"/>
      <c r="D450" s="146" t="s">
        <v>163</v>
      </c>
      <c r="E450" s="147" t="s">
        <v>1</v>
      </c>
      <c r="F450" s="148" t="s">
        <v>822</v>
      </c>
      <c r="H450" s="149">
        <v>9.6</v>
      </c>
      <c r="I450" s="150"/>
      <c r="L450" s="145"/>
      <c r="M450" s="151"/>
      <c r="T450" s="152"/>
      <c r="AT450" s="147" t="s">
        <v>163</v>
      </c>
      <c r="AU450" s="147" t="s">
        <v>84</v>
      </c>
      <c r="AV450" s="12" t="s">
        <v>84</v>
      </c>
      <c r="AW450" s="12" t="s">
        <v>34</v>
      </c>
      <c r="AX450" s="12" t="s">
        <v>82</v>
      </c>
      <c r="AY450" s="147" t="s">
        <v>154</v>
      </c>
    </row>
    <row r="451" spans="2:65" s="1" customFormat="1" ht="16.5" customHeight="1" x14ac:dyDescent="0.2">
      <c r="B451" s="131"/>
      <c r="C451" s="160" t="s">
        <v>823</v>
      </c>
      <c r="D451" s="160" t="s">
        <v>297</v>
      </c>
      <c r="E451" s="161" t="s">
        <v>824</v>
      </c>
      <c r="F451" s="162" t="s">
        <v>825</v>
      </c>
      <c r="G451" s="163" t="s">
        <v>826</v>
      </c>
      <c r="H451" s="164">
        <v>1.159</v>
      </c>
      <c r="I451" s="165"/>
      <c r="J451" s="166">
        <f>ROUND(I451*H451,2)</f>
        <v>0</v>
      </c>
      <c r="K451" s="162" t="s">
        <v>160</v>
      </c>
      <c r="L451" s="167"/>
      <c r="M451" s="168" t="s">
        <v>1</v>
      </c>
      <c r="N451" s="169" t="s">
        <v>42</v>
      </c>
      <c r="P451" s="141">
        <f>O451*H451</f>
        <v>0</v>
      </c>
      <c r="Q451" s="141">
        <v>1E-3</v>
      </c>
      <c r="R451" s="141">
        <f>Q451*H451</f>
        <v>1.1590000000000001E-3</v>
      </c>
      <c r="S451" s="141">
        <v>0</v>
      </c>
      <c r="T451" s="142">
        <f>S451*H451</f>
        <v>0</v>
      </c>
      <c r="AR451" s="143" t="s">
        <v>312</v>
      </c>
      <c r="AT451" s="143" t="s">
        <v>297</v>
      </c>
      <c r="AU451" s="143" t="s">
        <v>84</v>
      </c>
      <c r="AY451" s="15" t="s">
        <v>154</v>
      </c>
      <c r="BE451" s="144">
        <f>IF(N451="základní",J451,0)</f>
        <v>0</v>
      </c>
      <c r="BF451" s="144">
        <f>IF(N451="snížená",J451,0)</f>
        <v>0</v>
      </c>
      <c r="BG451" s="144">
        <f>IF(N451="zákl. přenesená",J451,0)</f>
        <v>0</v>
      </c>
      <c r="BH451" s="144">
        <f>IF(N451="sníž. přenesená",J451,0)</f>
        <v>0</v>
      </c>
      <c r="BI451" s="144">
        <f>IF(N451="nulová",J451,0)</f>
        <v>0</v>
      </c>
      <c r="BJ451" s="15" t="s">
        <v>82</v>
      </c>
      <c r="BK451" s="144">
        <f>ROUND(I451*H451,2)</f>
        <v>0</v>
      </c>
      <c r="BL451" s="15" t="s">
        <v>230</v>
      </c>
      <c r="BM451" s="143" t="s">
        <v>827</v>
      </c>
    </row>
    <row r="452" spans="2:65" s="12" customFormat="1" x14ac:dyDescent="0.2">
      <c r="B452" s="145"/>
      <c r="D452" s="146" t="s">
        <v>163</v>
      </c>
      <c r="F452" s="148" t="s">
        <v>828</v>
      </c>
      <c r="H452" s="149">
        <v>1.159</v>
      </c>
      <c r="I452" s="150"/>
      <c r="L452" s="145"/>
      <c r="M452" s="151"/>
      <c r="T452" s="152"/>
      <c r="AT452" s="147" t="s">
        <v>163</v>
      </c>
      <c r="AU452" s="147" t="s">
        <v>84</v>
      </c>
      <c r="AV452" s="12" t="s">
        <v>84</v>
      </c>
      <c r="AW452" s="12" t="s">
        <v>3</v>
      </c>
      <c r="AX452" s="12" t="s">
        <v>82</v>
      </c>
      <c r="AY452" s="147" t="s">
        <v>154</v>
      </c>
    </row>
    <row r="453" spans="2:65" s="1" customFormat="1" ht="33" customHeight="1" x14ac:dyDescent="0.2">
      <c r="B453" s="131"/>
      <c r="C453" s="132" t="s">
        <v>829</v>
      </c>
      <c r="D453" s="132" t="s">
        <v>156</v>
      </c>
      <c r="E453" s="133" t="s">
        <v>830</v>
      </c>
      <c r="F453" s="134" t="s">
        <v>831</v>
      </c>
      <c r="G453" s="135" t="s">
        <v>242</v>
      </c>
      <c r="H453" s="136">
        <v>0.54900000000000004</v>
      </c>
      <c r="I453" s="137"/>
      <c r="J453" s="138">
        <f>ROUND(I453*H453,2)</f>
        <v>0</v>
      </c>
      <c r="K453" s="134" t="s">
        <v>160</v>
      </c>
      <c r="L453" s="30"/>
      <c r="M453" s="139" t="s">
        <v>1</v>
      </c>
      <c r="N453" s="140" t="s">
        <v>42</v>
      </c>
      <c r="P453" s="141">
        <f>O453*H453</f>
        <v>0</v>
      </c>
      <c r="Q453" s="141">
        <v>0</v>
      </c>
      <c r="R453" s="141">
        <f>Q453*H453</f>
        <v>0</v>
      </c>
      <c r="S453" s="141">
        <v>0</v>
      </c>
      <c r="T453" s="142">
        <f>S453*H453</f>
        <v>0</v>
      </c>
      <c r="AR453" s="143" t="s">
        <v>230</v>
      </c>
      <c r="AT453" s="143" t="s">
        <v>156</v>
      </c>
      <c r="AU453" s="143" t="s">
        <v>84</v>
      </c>
      <c r="AY453" s="15" t="s">
        <v>154</v>
      </c>
      <c r="BE453" s="144">
        <f>IF(N453="základní",J453,0)</f>
        <v>0</v>
      </c>
      <c r="BF453" s="144">
        <f>IF(N453="snížená",J453,0)</f>
        <v>0</v>
      </c>
      <c r="BG453" s="144">
        <f>IF(N453="zákl. přenesená",J453,0)</f>
        <v>0</v>
      </c>
      <c r="BH453" s="144">
        <f>IF(N453="sníž. přenesená",J453,0)</f>
        <v>0</v>
      </c>
      <c r="BI453" s="144">
        <f>IF(N453="nulová",J453,0)</f>
        <v>0</v>
      </c>
      <c r="BJ453" s="15" t="s">
        <v>82</v>
      </c>
      <c r="BK453" s="144">
        <f>ROUND(I453*H453,2)</f>
        <v>0</v>
      </c>
      <c r="BL453" s="15" t="s">
        <v>230</v>
      </c>
      <c r="BM453" s="143" t="s">
        <v>832</v>
      </c>
    </row>
    <row r="454" spans="2:65" s="11" customFormat="1" ht="22.9" customHeight="1" x14ac:dyDescent="0.2">
      <c r="B454" s="119"/>
      <c r="D454" s="120" t="s">
        <v>76</v>
      </c>
      <c r="E454" s="129" t="s">
        <v>833</v>
      </c>
      <c r="F454" s="129" t="s">
        <v>834</v>
      </c>
      <c r="I454" s="122"/>
      <c r="J454" s="130">
        <f>BK454</f>
        <v>0</v>
      </c>
      <c r="L454" s="119"/>
      <c r="M454" s="124"/>
      <c r="P454" s="125">
        <f>SUM(P455:P479)</f>
        <v>0</v>
      </c>
      <c r="R454" s="125">
        <f>SUM(R455:R479)</f>
        <v>0.25325163000000001</v>
      </c>
      <c r="T454" s="126">
        <f>SUM(T455:T479)</f>
        <v>0</v>
      </c>
      <c r="AR454" s="120" t="s">
        <v>84</v>
      </c>
      <c r="AT454" s="127" t="s">
        <v>76</v>
      </c>
      <c r="AU454" s="127" t="s">
        <v>82</v>
      </c>
      <c r="AY454" s="120" t="s">
        <v>154</v>
      </c>
      <c r="BK454" s="128">
        <f>SUM(BK455:BK479)</f>
        <v>0</v>
      </c>
    </row>
    <row r="455" spans="2:65" s="1" customFormat="1" ht="24.2" customHeight="1" x14ac:dyDescent="0.2">
      <c r="B455" s="131"/>
      <c r="C455" s="132" t="s">
        <v>835</v>
      </c>
      <c r="D455" s="132" t="s">
        <v>156</v>
      </c>
      <c r="E455" s="133" t="s">
        <v>836</v>
      </c>
      <c r="F455" s="134" t="s">
        <v>837</v>
      </c>
      <c r="G455" s="135" t="s">
        <v>159</v>
      </c>
      <c r="H455" s="136">
        <v>50.6</v>
      </c>
      <c r="I455" s="137"/>
      <c r="J455" s="138">
        <f>ROUND(I455*H455,2)</f>
        <v>0</v>
      </c>
      <c r="K455" s="134" t="s">
        <v>160</v>
      </c>
      <c r="L455" s="30"/>
      <c r="M455" s="139" t="s">
        <v>1</v>
      </c>
      <c r="N455" s="140" t="s">
        <v>42</v>
      </c>
      <c r="P455" s="141">
        <f>O455*H455</f>
        <v>0</v>
      </c>
      <c r="Q455" s="141">
        <v>0</v>
      </c>
      <c r="R455" s="141">
        <f>Q455*H455</f>
        <v>0</v>
      </c>
      <c r="S455" s="141">
        <v>0</v>
      </c>
      <c r="T455" s="142">
        <f>S455*H455</f>
        <v>0</v>
      </c>
      <c r="AR455" s="143" t="s">
        <v>230</v>
      </c>
      <c r="AT455" s="143" t="s">
        <v>156</v>
      </c>
      <c r="AU455" s="143" t="s">
        <v>84</v>
      </c>
      <c r="AY455" s="15" t="s">
        <v>154</v>
      </c>
      <c r="BE455" s="144">
        <f>IF(N455="základní",J455,0)</f>
        <v>0</v>
      </c>
      <c r="BF455" s="144">
        <f>IF(N455="snížená",J455,0)</f>
        <v>0</v>
      </c>
      <c r="BG455" s="144">
        <f>IF(N455="zákl. přenesená",J455,0)</f>
        <v>0</v>
      </c>
      <c r="BH455" s="144">
        <f>IF(N455="sníž. přenesená",J455,0)</f>
        <v>0</v>
      </c>
      <c r="BI455" s="144">
        <f>IF(N455="nulová",J455,0)</f>
        <v>0</v>
      </c>
      <c r="BJ455" s="15" t="s">
        <v>82</v>
      </c>
      <c r="BK455" s="144">
        <f>ROUND(I455*H455,2)</f>
        <v>0</v>
      </c>
      <c r="BL455" s="15" t="s">
        <v>230</v>
      </c>
      <c r="BM455" s="143" t="s">
        <v>838</v>
      </c>
    </row>
    <row r="456" spans="2:65" s="12" customFormat="1" x14ac:dyDescent="0.2">
      <c r="B456" s="145"/>
      <c r="D456" s="146" t="s">
        <v>163</v>
      </c>
      <c r="E456" s="147" t="s">
        <v>1</v>
      </c>
      <c r="F456" s="148" t="s">
        <v>839</v>
      </c>
      <c r="H456" s="149">
        <v>50.6</v>
      </c>
      <c r="I456" s="150"/>
      <c r="L456" s="145"/>
      <c r="M456" s="151"/>
      <c r="T456" s="152"/>
      <c r="AT456" s="147" t="s">
        <v>163</v>
      </c>
      <c r="AU456" s="147" t="s">
        <v>84</v>
      </c>
      <c r="AV456" s="12" t="s">
        <v>84</v>
      </c>
      <c r="AW456" s="12" t="s">
        <v>34</v>
      </c>
      <c r="AX456" s="12" t="s">
        <v>82</v>
      </c>
      <c r="AY456" s="147" t="s">
        <v>154</v>
      </c>
    </row>
    <row r="457" spans="2:65" s="1" customFormat="1" ht="16.5" customHeight="1" x14ac:dyDescent="0.2">
      <c r="B457" s="131"/>
      <c r="C457" s="160" t="s">
        <v>840</v>
      </c>
      <c r="D457" s="160" t="s">
        <v>297</v>
      </c>
      <c r="E457" s="161" t="s">
        <v>841</v>
      </c>
      <c r="F457" s="162" t="s">
        <v>842</v>
      </c>
      <c r="G457" s="163" t="s">
        <v>159</v>
      </c>
      <c r="H457" s="164">
        <v>53.13</v>
      </c>
      <c r="I457" s="165"/>
      <c r="J457" s="166">
        <f>ROUND(I457*H457,2)</f>
        <v>0</v>
      </c>
      <c r="K457" s="162" t="s">
        <v>1</v>
      </c>
      <c r="L457" s="167"/>
      <c r="M457" s="168" t="s">
        <v>1</v>
      </c>
      <c r="N457" s="169" t="s">
        <v>42</v>
      </c>
      <c r="P457" s="141">
        <f>O457*H457</f>
        <v>0</v>
      </c>
      <c r="Q457" s="141">
        <v>0</v>
      </c>
      <c r="R457" s="141">
        <f>Q457*H457</f>
        <v>0</v>
      </c>
      <c r="S457" s="141">
        <v>0</v>
      </c>
      <c r="T457" s="142">
        <f>S457*H457</f>
        <v>0</v>
      </c>
      <c r="AR457" s="143" t="s">
        <v>312</v>
      </c>
      <c r="AT457" s="143" t="s">
        <v>297</v>
      </c>
      <c r="AU457" s="143" t="s">
        <v>84</v>
      </c>
      <c r="AY457" s="15" t="s">
        <v>154</v>
      </c>
      <c r="BE457" s="144">
        <f>IF(N457="základní",J457,0)</f>
        <v>0</v>
      </c>
      <c r="BF457" s="144">
        <f>IF(N457="snížená",J457,0)</f>
        <v>0</v>
      </c>
      <c r="BG457" s="144">
        <f>IF(N457="zákl. přenesená",J457,0)</f>
        <v>0</v>
      </c>
      <c r="BH457" s="144">
        <f>IF(N457="sníž. přenesená",J457,0)</f>
        <v>0</v>
      </c>
      <c r="BI457" s="144">
        <f>IF(N457="nulová",J457,0)</f>
        <v>0</v>
      </c>
      <c r="BJ457" s="15" t="s">
        <v>82</v>
      </c>
      <c r="BK457" s="144">
        <f>ROUND(I457*H457,2)</f>
        <v>0</v>
      </c>
      <c r="BL457" s="15" t="s">
        <v>230</v>
      </c>
      <c r="BM457" s="143" t="s">
        <v>843</v>
      </c>
    </row>
    <row r="458" spans="2:65" s="12" customFormat="1" x14ac:dyDescent="0.2">
      <c r="B458" s="145"/>
      <c r="D458" s="146" t="s">
        <v>163</v>
      </c>
      <c r="F458" s="148" t="s">
        <v>844</v>
      </c>
      <c r="H458" s="149">
        <v>53.13</v>
      </c>
      <c r="I458" s="150"/>
      <c r="L458" s="145"/>
      <c r="M458" s="151"/>
      <c r="T458" s="152"/>
      <c r="AT458" s="147" t="s">
        <v>163</v>
      </c>
      <c r="AU458" s="147" t="s">
        <v>84</v>
      </c>
      <c r="AV458" s="12" t="s">
        <v>84</v>
      </c>
      <c r="AW458" s="12" t="s">
        <v>3</v>
      </c>
      <c r="AX458" s="12" t="s">
        <v>82</v>
      </c>
      <c r="AY458" s="147" t="s">
        <v>154</v>
      </c>
    </row>
    <row r="459" spans="2:65" s="1" customFormat="1" ht="24.2" customHeight="1" x14ac:dyDescent="0.2">
      <c r="B459" s="131"/>
      <c r="C459" s="132" t="s">
        <v>845</v>
      </c>
      <c r="D459" s="132" t="s">
        <v>156</v>
      </c>
      <c r="E459" s="133" t="s">
        <v>846</v>
      </c>
      <c r="F459" s="134" t="s">
        <v>847</v>
      </c>
      <c r="G459" s="135" t="s">
        <v>159</v>
      </c>
      <c r="H459" s="136">
        <v>60.62</v>
      </c>
      <c r="I459" s="137"/>
      <c r="J459" s="138">
        <f>ROUND(I459*H459,2)</f>
        <v>0</v>
      </c>
      <c r="K459" s="134" t="s">
        <v>160</v>
      </c>
      <c r="L459" s="30"/>
      <c r="M459" s="139" t="s">
        <v>1</v>
      </c>
      <c r="N459" s="140" t="s">
        <v>42</v>
      </c>
      <c r="P459" s="141">
        <f>O459*H459</f>
        <v>0</v>
      </c>
      <c r="Q459" s="141">
        <v>0</v>
      </c>
      <c r="R459" s="141">
        <f>Q459*H459</f>
        <v>0</v>
      </c>
      <c r="S459" s="141">
        <v>0</v>
      </c>
      <c r="T459" s="142">
        <f>S459*H459</f>
        <v>0</v>
      </c>
      <c r="AR459" s="143" t="s">
        <v>230</v>
      </c>
      <c r="AT459" s="143" t="s">
        <v>156</v>
      </c>
      <c r="AU459" s="143" t="s">
        <v>84</v>
      </c>
      <c r="AY459" s="15" t="s">
        <v>154</v>
      </c>
      <c r="BE459" s="144">
        <f>IF(N459="základní",J459,0)</f>
        <v>0</v>
      </c>
      <c r="BF459" s="144">
        <f>IF(N459="snížená",J459,0)</f>
        <v>0</v>
      </c>
      <c r="BG459" s="144">
        <f>IF(N459="zákl. přenesená",J459,0)</f>
        <v>0</v>
      </c>
      <c r="BH459" s="144">
        <f>IF(N459="sníž. přenesená",J459,0)</f>
        <v>0</v>
      </c>
      <c r="BI459" s="144">
        <f>IF(N459="nulová",J459,0)</f>
        <v>0</v>
      </c>
      <c r="BJ459" s="15" t="s">
        <v>82</v>
      </c>
      <c r="BK459" s="144">
        <f>ROUND(I459*H459,2)</f>
        <v>0</v>
      </c>
      <c r="BL459" s="15" t="s">
        <v>230</v>
      </c>
      <c r="BM459" s="143" t="s">
        <v>848</v>
      </c>
    </row>
    <row r="460" spans="2:65" s="12" customFormat="1" x14ac:dyDescent="0.2">
      <c r="B460" s="145"/>
      <c r="D460" s="146" t="s">
        <v>163</v>
      </c>
      <c r="E460" s="147" t="s">
        <v>1</v>
      </c>
      <c r="F460" s="148" t="s">
        <v>849</v>
      </c>
      <c r="H460" s="149">
        <v>50.6</v>
      </c>
      <c r="I460" s="150"/>
      <c r="L460" s="145"/>
      <c r="M460" s="151"/>
      <c r="T460" s="152"/>
      <c r="AT460" s="147" t="s">
        <v>163</v>
      </c>
      <c r="AU460" s="147" t="s">
        <v>84</v>
      </c>
      <c r="AV460" s="12" t="s">
        <v>84</v>
      </c>
      <c r="AW460" s="12" t="s">
        <v>34</v>
      </c>
      <c r="AX460" s="12" t="s">
        <v>77</v>
      </c>
      <c r="AY460" s="147" t="s">
        <v>154</v>
      </c>
    </row>
    <row r="461" spans="2:65" s="12" customFormat="1" x14ac:dyDescent="0.2">
      <c r="B461" s="145"/>
      <c r="D461" s="146" t="s">
        <v>163</v>
      </c>
      <c r="E461" s="147" t="s">
        <v>1</v>
      </c>
      <c r="F461" s="148" t="s">
        <v>850</v>
      </c>
      <c r="H461" s="149">
        <v>10.02</v>
      </c>
      <c r="I461" s="150"/>
      <c r="L461" s="145"/>
      <c r="M461" s="151"/>
      <c r="T461" s="152"/>
      <c r="AT461" s="147" t="s">
        <v>163</v>
      </c>
      <c r="AU461" s="147" t="s">
        <v>84</v>
      </c>
      <c r="AV461" s="12" t="s">
        <v>84</v>
      </c>
      <c r="AW461" s="12" t="s">
        <v>34</v>
      </c>
      <c r="AX461" s="12" t="s">
        <v>77</v>
      </c>
      <c r="AY461" s="147" t="s">
        <v>154</v>
      </c>
    </row>
    <row r="462" spans="2:65" s="13" customFormat="1" x14ac:dyDescent="0.2">
      <c r="B462" s="153"/>
      <c r="D462" s="146" t="s">
        <v>163</v>
      </c>
      <c r="E462" s="154" t="s">
        <v>1</v>
      </c>
      <c r="F462" s="155" t="s">
        <v>224</v>
      </c>
      <c r="H462" s="156">
        <v>60.62</v>
      </c>
      <c r="I462" s="157"/>
      <c r="L462" s="153"/>
      <c r="M462" s="158"/>
      <c r="T462" s="159"/>
      <c r="AT462" s="154" t="s">
        <v>163</v>
      </c>
      <c r="AU462" s="154" t="s">
        <v>84</v>
      </c>
      <c r="AV462" s="13" t="s">
        <v>161</v>
      </c>
      <c r="AW462" s="13" t="s">
        <v>34</v>
      </c>
      <c r="AX462" s="13" t="s">
        <v>82</v>
      </c>
      <c r="AY462" s="154" t="s">
        <v>154</v>
      </c>
    </row>
    <row r="463" spans="2:65" s="1" customFormat="1" ht="24.2" customHeight="1" x14ac:dyDescent="0.2">
      <c r="B463" s="131"/>
      <c r="C463" s="160" t="s">
        <v>851</v>
      </c>
      <c r="D463" s="160" t="s">
        <v>297</v>
      </c>
      <c r="E463" s="161" t="s">
        <v>852</v>
      </c>
      <c r="F463" s="162" t="s">
        <v>853</v>
      </c>
      <c r="G463" s="163" t="s">
        <v>159</v>
      </c>
      <c r="H463" s="164">
        <v>21.42</v>
      </c>
      <c r="I463" s="165"/>
      <c r="J463" s="166">
        <f>ROUND(I463*H463,2)</f>
        <v>0</v>
      </c>
      <c r="K463" s="162" t="s">
        <v>160</v>
      </c>
      <c r="L463" s="167"/>
      <c r="M463" s="168" t="s">
        <v>1</v>
      </c>
      <c r="N463" s="169" t="s">
        <v>42</v>
      </c>
      <c r="P463" s="141">
        <f>O463*H463</f>
        <v>0</v>
      </c>
      <c r="Q463" s="141">
        <v>1.75E-3</v>
      </c>
      <c r="R463" s="141">
        <f>Q463*H463</f>
        <v>3.7485000000000004E-2</v>
      </c>
      <c r="S463" s="141">
        <v>0</v>
      </c>
      <c r="T463" s="142">
        <f>S463*H463</f>
        <v>0</v>
      </c>
      <c r="AR463" s="143" t="s">
        <v>312</v>
      </c>
      <c r="AT463" s="143" t="s">
        <v>297</v>
      </c>
      <c r="AU463" s="143" t="s">
        <v>84</v>
      </c>
      <c r="AY463" s="15" t="s">
        <v>154</v>
      </c>
      <c r="BE463" s="144">
        <f>IF(N463="základní",J463,0)</f>
        <v>0</v>
      </c>
      <c r="BF463" s="144">
        <f>IF(N463="snížená",J463,0)</f>
        <v>0</v>
      </c>
      <c r="BG463" s="144">
        <f>IF(N463="zákl. přenesená",J463,0)</f>
        <v>0</v>
      </c>
      <c r="BH463" s="144">
        <f>IF(N463="sníž. přenesená",J463,0)</f>
        <v>0</v>
      </c>
      <c r="BI463" s="144">
        <f>IF(N463="nulová",J463,0)</f>
        <v>0</v>
      </c>
      <c r="BJ463" s="15" t="s">
        <v>82</v>
      </c>
      <c r="BK463" s="144">
        <f>ROUND(I463*H463,2)</f>
        <v>0</v>
      </c>
      <c r="BL463" s="15" t="s">
        <v>230</v>
      </c>
      <c r="BM463" s="143" t="s">
        <v>854</v>
      </c>
    </row>
    <row r="464" spans="2:65" s="12" customFormat="1" x14ac:dyDescent="0.2">
      <c r="B464" s="145"/>
      <c r="D464" s="146" t="s">
        <v>163</v>
      </c>
      <c r="E464" s="147" t="s">
        <v>1</v>
      </c>
      <c r="F464" s="148" t="s">
        <v>855</v>
      </c>
      <c r="H464" s="149">
        <v>10.199999999999999</v>
      </c>
      <c r="I464" s="150"/>
      <c r="L464" s="145"/>
      <c r="M464" s="151"/>
      <c r="T464" s="152"/>
      <c r="AT464" s="147" t="s">
        <v>163</v>
      </c>
      <c r="AU464" s="147" t="s">
        <v>84</v>
      </c>
      <c r="AV464" s="12" t="s">
        <v>84</v>
      </c>
      <c r="AW464" s="12" t="s">
        <v>34</v>
      </c>
      <c r="AX464" s="12" t="s">
        <v>82</v>
      </c>
      <c r="AY464" s="147" t="s">
        <v>154</v>
      </c>
    </row>
    <row r="465" spans="2:65" s="12" customFormat="1" x14ac:dyDescent="0.2">
      <c r="B465" s="145"/>
      <c r="D465" s="146" t="s">
        <v>163</v>
      </c>
      <c r="F465" s="148" t="s">
        <v>856</v>
      </c>
      <c r="H465" s="149">
        <v>21.42</v>
      </c>
      <c r="I465" s="150"/>
      <c r="L465" s="145"/>
      <c r="M465" s="151"/>
      <c r="T465" s="152"/>
      <c r="AT465" s="147" t="s">
        <v>163</v>
      </c>
      <c r="AU465" s="147" t="s">
        <v>84</v>
      </c>
      <c r="AV465" s="12" t="s">
        <v>84</v>
      </c>
      <c r="AW465" s="12" t="s">
        <v>3</v>
      </c>
      <c r="AX465" s="12" t="s">
        <v>82</v>
      </c>
      <c r="AY465" s="147" t="s">
        <v>154</v>
      </c>
    </row>
    <row r="466" spans="2:65" s="1" customFormat="1" ht="24.2" customHeight="1" x14ac:dyDescent="0.2">
      <c r="B466" s="131"/>
      <c r="C466" s="160" t="s">
        <v>857</v>
      </c>
      <c r="D466" s="160" t="s">
        <v>297</v>
      </c>
      <c r="E466" s="161" t="s">
        <v>858</v>
      </c>
      <c r="F466" s="162" t="s">
        <v>859</v>
      </c>
      <c r="G466" s="163" t="s">
        <v>159</v>
      </c>
      <c r="H466" s="164">
        <v>106.26</v>
      </c>
      <c r="I466" s="165"/>
      <c r="J466" s="166">
        <f>ROUND(I466*H466,2)</f>
        <v>0</v>
      </c>
      <c r="K466" s="162" t="s">
        <v>160</v>
      </c>
      <c r="L466" s="167"/>
      <c r="M466" s="168" t="s">
        <v>1</v>
      </c>
      <c r="N466" s="169" t="s">
        <v>42</v>
      </c>
      <c r="P466" s="141">
        <f>O466*H466</f>
        <v>0</v>
      </c>
      <c r="Q466" s="141">
        <v>1.8E-3</v>
      </c>
      <c r="R466" s="141">
        <f>Q466*H466</f>
        <v>0.19126799999999999</v>
      </c>
      <c r="S466" s="141">
        <v>0</v>
      </c>
      <c r="T466" s="142">
        <f>S466*H466</f>
        <v>0</v>
      </c>
      <c r="AR466" s="143" t="s">
        <v>312</v>
      </c>
      <c r="AT466" s="143" t="s">
        <v>297</v>
      </c>
      <c r="AU466" s="143" t="s">
        <v>84</v>
      </c>
      <c r="AY466" s="15" t="s">
        <v>154</v>
      </c>
      <c r="BE466" s="144">
        <f>IF(N466="základní",J466,0)</f>
        <v>0</v>
      </c>
      <c r="BF466" s="144">
        <f>IF(N466="snížená",J466,0)</f>
        <v>0</v>
      </c>
      <c r="BG466" s="144">
        <f>IF(N466="zákl. přenesená",J466,0)</f>
        <v>0</v>
      </c>
      <c r="BH466" s="144">
        <f>IF(N466="sníž. přenesená",J466,0)</f>
        <v>0</v>
      </c>
      <c r="BI466" s="144">
        <f>IF(N466="nulová",J466,0)</f>
        <v>0</v>
      </c>
      <c r="BJ466" s="15" t="s">
        <v>82</v>
      </c>
      <c r="BK466" s="144">
        <f>ROUND(I466*H466,2)</f>
        <v>0</v>
      </c>
      <c r="BL466" s="15" t="s">
        <v>230</v>
      </c>
      <c r="BM466" s="143" t="s">
        <v>860</v>
      </c>
    </row>
    <row r="467" spans="2:65" s="12" customFormat="1" x14ac:dyDescent="0.2">
      <c r="B467" s="145"/>
      <c r="D467" s="146" t="s">
        <v>163</v>
      </c>
      <c r="E467" s="147" t="s">
        <v>1</v>
      </c>
      <c r="F467" s="148" t="s">
        <v>839</v>
      </c>
      <c r="H467" s="149">
        <v>50.6</v>
      </c>
      <c r="I467" s="150"/>
      <c r="L467" s="145"/>
      <c r="M467" s="151"/>
      <c r="T467" s="152"/>
      <c r="AT467" s="147" t="s">
        <v>163</v>
      </c>
      <c r="AU467" s="147" t="s">
        <v>84</v>
      </c>
      <c r="AV467" s="12" t="s">
        <v>84</v>
      </c>
      <c r="AW467" s="12" t="s">
        <v>34</v>
      </c>
      <c r="AX467" s="12" t="s">
        <v>82</v>
      </c>
      <c r="AY467" s="147" t="s">
        <v>154</v>
      </c>
    </row>
    <row r="468" spans="2:65" s="12" customFormat="1" x14ac:dyDescent="0.2">
      <c r="B468" s="145"/>
      <c r="D468" s="146" t="s">
        <v>163</v>
      </c>
      <c r="F468" s="148" t="s">
        <v>861</v>
      </c>
      <c r="H468" s="149">
        <v>106.26</v>
      </c>
      <c r="I468" s="150"/>
      <c r="L468" s="145"/>
      <c r="M468" s="151"/>
      <c r="T468" s="152"/>
      <c r="AT468" s="147" t="s">
        <v>163</v>
      </c>
      <c r="AU468" s="147" t="s">
        <v>84</v>
      </c>
      <c r="AV468" s="12" t="s">
        <v>84</v>
      </c>
      <c r="AW468" s="12" t="s">
        <v>3</v>
      </c>
      <c r="AX468" s="12" t="s">
        <v>82</v>
      </c>
      <c r="AY468" s="147" t="s">
        <v>154</v>
      </c>
    </row>
    <row r="469" spans="2:65" s="1" customFormat="1" ht="24.2" customHeight="1" x14ac:dyDescent="0.2">
      <c r="B469" s="131"/>
      <c r="C469" s="132" t="s">
        <v>862</v>
      </c>
      <c r="D469" s="132" t="s">
        <v>156</v>
      </c>
      <c r="E469" s="133" t="s">
        <v>863</v>
      </c>
      <c r="F469" s="134" t="s">
        <v>864</v>
      </c>
      <c r="G469" s="135" t="s">
        <v>159</v>
      </c>
      <c r="H469" s="136">
        <v>4.7699999999999996</v>
      </c>
      <c r="I469" s="137"/>
      <c r="J469" s="138">
        <f>ROUND(I469*H469,2)</f>
        <v>0</v>
      </c>
      <c r="K469" s="134" t="s">
        <v>160</v>
      </c>
      <c r="L469" s="30"/>
      <c r="M469" s="139" t="s">
        <v>1</v>
      </c>
      <c r="N469" s="140" t="s">
        <v>42</v>
      </c>
      <c r="P469" s="141">
        <f>O469*H469</f>
        <v>0</v>
      </c>
      <c r="Q469" s="141">
        <v>2.9999999999999997E-4</v>
      </c>
      <c r="R469" s="141">
        <f>Q469*H469</f>
        <v>1.4309999999999998E-3</v>
      </c>
      <c r="S469" s="141">
        <v>0</v>
      </c>
      <c r="T469" s="142">
        <f>S469*H469</f>
        <v>0</v>
      </c>
      <c r="AR469" s="143" t="s">
        <v>230</v>
      </c>
      <c r="AT469" s="143" t="s">
        <v>156</v>
      </c>
      <c r="AU469" s="143" t="s">
        <v>84</v>
      </c>
      <c r="AY469" s="15" t="s">
        <v>154</v>
      </c>
      <c r="BE469" s="144">
        <f>IF(N469="základní",J469,0)</f>
        <v>0</v>
      </c>
      <c r="BF469" s="144">
        <f>IF(N469="snížená",J469,0)</f>
        <v>0</v>
      </c>
      <c r="BG469" s="144">
        <f>IF(N469="zákl. přenesená",J469,0)</f>
        <v>0</v>
      </c>
      <c r="BH469" s="144">
        <f>IF(N469="sníž. přenesená",J469,0)</f>
        <v>0</v>
      </c>
      <c r="BI469" s="144">
        <f>IF(N469="nulová",J469,0)</f>
        <v>0</v>
      </c>
      <c r="BJ469" s="15" t="s">
        <v>82</v>
      </c>
      <c r="BK469" s="144">
        <f>ROUND(I469*H469,2)</f>
        <v>0</v>
      </c>
      <c r="BL469" s="15" t="s">
        <v>230</v>
      </c>
      <c r="BM469" s="143" t="s">
        <v>865</v>
      </c>
    </row>
    <row r="470" spans="2:65" s="12" customFormat="1" x14ac:dyDescent="0.2">
      <c r="B470" s="145"/>
      <c r="D470" s="146" t="s">
        <v>163</v>
      </c>
      <c r="E470" s="147" t="s">
        <v>1</v>
      </c>
      <c r="F470" s="148" t="s">
        <v>866</v>
      </c>
      <c r="H470" s="149">
        <v>4.7699999999999996</v>
      </c>
      <c r="I470" s="150"/>
      <c r="L470" s="145"/>
      <c r="M470" s="151"/>
      <c r="T470" s="152"/>
      <c r="AT470" s="147" t="s">
        <v>163</v>
      </c>
      <c r="AU470" s="147" t="s">
        <v>84</v>
      </c>
      <c r="AV470" s="12" t="s">
        <v>84</v>
      </c>
      <c r="AW470" s="12" t="s">
        <v>34</v>
      </c>
      <c r="AX470" s="12" t="s">
        <v>82</v>
      </c>
      <c r="AY470" s="147" t="s">
        <v>154</v>
      </c>
    </row>
    <row r="471" spans="2:65" s="1" customFormat="1" ht="24.2" customHeight="1" x14ac:dyDescent="0.2">
      <c r="B471" s="131"/>
      <c r="C471" s="160" t="s">
        <v>867</v>
      </c>
      <c r="D471" s="160" t="s">
        <v>297</v>
      </c>
      <c r="E471" s="161" t="s">
        <v>868</v>
      </c>
      <c r="F471" s="162" t="s">
        <v>869</v>
      </c>
      <c r="G471" s="163" t="s">
        <v>159</v>
      </c>
      <c r="H471" s="164">
        <v>4.8650000000000002</v>
      </c>
      <c r="I471" s="165"/>
      <c r="J471" s="166">
        <f>ROUND(I471*H471,2)</f>
        <v>0</v>
      </c>
      <c r="K471" s="162" t="s">
        <v>160</v>
      </c>
      <c r="L471" s="167"/>
      <c r="M471" s="168" t="s">
        <v>1</v>
      </c>
      <c r="N471" s="169" t="s">
        <v>42</v>
      </c>
      <c r="P471" s="141">
        <f>O471*H471</f>
        <v>0</v>
      </c>
      <c r="Q471" s="141">
        <v>1.75E-3</v>
      </c>
      <c r="R471" s="141">
        <f>Q471*H471</f>
        <v>8.5137500000000005E-3</v>
      </c>
      <c r="S471" s="141">
        <v>0</v>
      </c>
      <c r="T471" s="142">
        <f>S471*H471</f>
        <v>0</v>
      </c>
      <c r="AR471" s="143" t="s">
        <v>312</v>
      </c>
      <c r="AT471" s="143" t="s">
        <v>297</v>
      </c>
      <c r="AU471" s="143" t="s">
        <v>84</v>
      </c>
      <c r="AY471" s="15" t="s">
        <v>154</v>
      </c>
      <c r="BE471" s="144">
        <f>IF(N471="základní",J471,0)</f>
        <v>0</v>
      </c>
      <c r="BF471" s="144">
        <f>IF(N471="snížená",J471,0)</f>
        <v>0</v>
      </c>
      <c r="BG471" s="144">
        <f>IF(N471="zákl. přenesená",J471,0)</f>
        <v>0</v>
      </c>
      <c r="BH471" s="144">
        <f>IF(N471="sníž. přenesená",J471,0)</f>
        <v>0</v>
      </c>
      <c r="BI471" s="144">
        <f>IF(N471="nulová",J471,0)</f>
        <v>0</v>
      </c>
      <c r="BJ471" s="15" t="s">
        <v>82</v>
      </c>
      <c r="BK471" s="144">
        <f>ROUND(I471*H471,2)</f>
        <v>0</v>
      </c>
      <c r="BL471" s="15" t="s">
        <v>230</v>
      </c>
      <c r="BM471" s="143" t="s">
        <v>870</v>
      </c>
    </row>
    <row r="472" spans="2:65" s="12" customFormat="1" x14ac:dyDescent="0.2">
      <c r="B472" s="145"/>
      <c r="D472" s="146" t="s">
        <v>163</v>
      </c>
      <c r="F472" s="148" t="s">
        <v>871</v>
      </c>
      <c r="H472" s="149">
        <v>4.8650000000000002</v>
      </c>
      <c r="I472" s="150"/>
      <c r="L472" s="145"/>
      <c r="M472" s="151"/>
      <c r="T472" s="152"/>
      <c r="AT472" s="147" t="s">
        <v>163</v>
      </c>
      <c r="AU472" s="147" t="s">
        <v>84</v>
      </c>
      <c r="AV472" s="12" t="s">
        <v>84</v>
      </c>
      <c r="AW472" s="12" t="s">
        <v>3</v>
      </c>
      <c r="AX472" s="12" t="s">
        <v>82</v>
      </c>
      <c r="AY472" s="147" t="s">
        <v>154</v>
      </c>
    </row>
    <row r="473" spans="2:65" s="1" customFormat="1" ht="24.2" customHeight="1" x14ac:dyDescent="0.2">
      <c r="B473" s="131"/>
      <c r="C473" s="132" t="s">
        <v>872</v>
      </c>
      <c r="D473" s="132" t="s">
        <v>156</v>
      </c>
      <c r="E473" s="133" t="s">
        <v>873</v>
      </c>
      <c r="F473" s="134" t="s">
        <v>874</v>
      </c>
      <c r="G473" s="135" t="s">
        <v>159</v>
      </c>
      <c r="H473" s="136">
        <v>113.52</v>
      </c>
      <c r="I473" s="137"/>
      <c r="J473" s="138">
        <f>ROUND(I473*H473,2)</f>
        <v>0</v>
      </c>
      <c r="K473" s="134" t="s">
        <v>160</v>
      </c>
      <c r="L473" s="30"/>
      <c r="M473" s="139" t="s">
        <v>1</v>
      </c>
      <c r="N473" s="140" t="s">
        <v>42</v>
      </c>
      <c r="P473" s="141">
        <f>O473*H473</f>
        <v>0</v>
      </c>
      <c r="Q473" s="141">
        <v>0</v>
      </c>
      <c r="R473" s="141">
        <f>Q473*H473</f>
        <v>0</v>
      </c>
      <c r="S473" s="141">
        <v>0</v>
      </c>
      <c r="T473" s="142">
        <f>S473*H473</f>
        <v>0</v>
      </c>
      <c r="AR473" s="143" t="s">
        <v>230</v>
      </c>
      <c r="AT473" s="143" t="s">
        <v>156</v>
      </c>
      <c r="AU473" s="143" t="s">
        <v>84</v>
      </c>
      <c r="AY473" s="15" t="s">
        <v>154</v>
      </c>
      <c r="BE473" s="144">
        <f>IF(N473="základní",J473,0)</f>
        <v>0</v>
      </c>
      <c r="BF473" s="144">
        <f>IF(N473="snížená",J473,0)</f>
        <v>0</v>
      </c>
      <c r="BG473" s="144">
        <f>IF(N473="zákl. přenesená",J473,0)</f>
        <v>0</v>
      </c>
      <c r="BH473" s="144">
        <f>IF(N473="sníž. přenesená",J473,0)</f>
        <v>0</v>
      </c>
      <c r="BI473" s="144">
        <f>IF(N473="nulová",J473,0)</f>
        <v>0</v>
      </c>
      <c r="BJ473" s="15" t="s">
        <v>82</v>
      </c>
      <c r="BK473" s="144">
        <f>ROUND(I473*H473,2)</f>
        <v>0</v>
      </c>
      <c r="BL473" s="15" t="s">
        <v>230</v>
      </c>
      <c r="BM473" s="143" t="s">
        <v>875</v>
      </c>
    </row>
    <row r="474" spans="2:65" s="12" customFormat="1" x14ac:dyDescent="0.2">
      <c r="B474" s="145"/>
      <c r="D474" s="146" t="s">
        <v>163</v>
      </c>
      <c r="E474" s="147" t="s">
        <v>1</v>
      </c>
      <c r="F474" s="148" t="s">
        <v>876</v>
      </c>
      <c r="H474" s="149">
        <v>52.9</v>
      </c>
      <c r="I474" s="150"/>
      <c r="L474" s="145"/>
      <c r="M474" s="151"/>
      <c r="T474" s="152"/>
      <c r="AT474" s="147" t="s">
        <v>163</v>
      </c>
      <c r="AU474" s="147" t="s">
        <v>84</v>
      </c>
      <c r="AV474" s="12" t="s">
        <v>84</v>
      </c>
      <c r="AW474" s="12" t="s">
        <v>34</v>
      </c>
      <c r="AX474" s="12" t="s">
        <v>77</v>
      </c>
      <c r="AY474" s="147" t="s">
        <v>154</v>
      </c>
    </row>
    <row r="475" spans="2:65" s="12" customFormat="1" x14ac:dyDescent="0.2">
      <c r="B475" s="145"/>
      <c r="D475" s="146" t="s">
        <v>163</v>
      </c>
      <c r="E475" s="147" t="s">
        <v>1</v>
      </c>
      <c r="F475" s="148" t="s">
        <v>877</v>
      </c>
      <c r="H475" s="149">
        <v>60.62</v>
      </c>
      <c r="I475" s="150"/>
      <c r="L475" s="145"/>
      <c r="M475" s="151"/>
      <c r="T475" s="152"/>
      <c r="AT475" s="147" t="s">
        <v>163</v>
      </c>
      <c r="AU475" s="147" t="s">
        <v>84</v>
      </c>
      <c r="AV475" s="12" t="s">
        <v>84</v>
      </c>
      <c r="AW475" s="12" t="s">
        <v>34</v>
      </c>
      <c r="AX475" s="12" t="s">
        <v>77</v>
      </c>
      <c r="AY475" s="147" t="s">
        <v>154</v>
      </c>
    </row>
    <row r="476" spans="2:65" s="13" customFormat="1" x14ac:dyDescent="0.2">
      <c r="B476" s="153"/>
      <c r="D476" s="146" t="s">
        <v>163</v>
      </c>
      <c r="E476" s="154" t="s">
        <v>1</v>
      </c>
      <c r="F476" s="155" t="s">
        <v>224</v>
      </c>
      <c r="H476" s="156">
        <v>113.52</v>
      </c>
      <c r="I476" s="157"/>
      <c r="L476" s="153"/>
      <c r="M476" s="158"/>
      <c r="T476" s="159"/>
      <c r="AT476" s="154" t="s">
        <v>163</v>
      </c>
      <c r="AU476" s="154" t="s">
        <v>84</v>
      </c>
      <c r="AV476" s="13" t="s">
        <v>161</v>
      </c>
      <c r="AW476" s="13" t="s">
        <v>34</v>
      </c>
      <c r="AX476" s="13" t="s">
        <v>82</v>
      </c>
      <c r="AY476" s="154" t="s">
        <v>154</v>
      </c>
    </row>
    <row r="477" spans="2:65" s="1" customFormat="1" ht="24.2" customHeight="1" x14ac:dyDescent="0.2">
      <c r="B477" s="131"/>
      <c r="C477" s="160" t="s">
        <v>878</v>
      </c>
      <c r="D477" s="160" t="s">
        <v>297</v>
      </c>
      <c r="E477" s="161" t="s">
        <v>879</v>
      </c>
      <c r="F477" s="162" t="s">
        <v>880</v>
      </c>
      <c r="G477" s="163" t="s">
        <v>159</v>
      </c>
      <c r="H477" s="164">
        <v>132.30799999999999</v>
      </c>
      <c r="I477" s="165"/>
      <c r="J477" s="166">
        <f>ROUND(I477*H477,2)</f>
        <v>0</v>
      </c>
      <c r="K477" s="162" t="s">
        <v>160</v>
      </c>
      <c r="L477" s="167"/>
      <c r="M477" s="168" t="s">
        <v>1</v>
      </c>
      <c r="N477" s="169" t="s">
        <v>42</v>
      </c>
      <c r="P477" s="141">
        <f>O477*H477</f>
        <v>0</v>
      </c>
      <c r="Q477" s="141">
        <v>1.1E-4</v>
      </c>
      <c r="R477" s="141">
        <f>Q477*H477</f>
        <v>1.455388E-2</v>
      </c>
      <c r="S477" s="141">
        <v>0</v>
      </c>
      <c r="T477" s="142">
        <f>S477*H477</f>
        <v>0</v>
      </c>
      <c r="AR477" s="143" t="s">
        <v>312</v>
      </c>
      <c r="AT477" s="143" t="s">
        <v>297</v>
      </c>
      <c r="AU477" s="143" t="s">
        <v>84</v>
      </c>
      <c r="AY477" s="15" t="s">
        <v>154</v>
      </c>
      <c r="BE477" s="144">
        <f>IF(N477="základní",J477,0)</f>
        <v>0</v>
      </c>
      <c r="BF477" s="144">
        <f>IF(N477="snížená",J477,0)</f>
        <v>0</v>
      </c>
      <c r="BG477" s="144">
        <f>IF(N477="zákl. přenesená",J477,0)</f>
        <v>0</v>
      </c>
      <c r="BH477" s="144">
        <f>IF(N477="sníž. přenesená",J477,0)</f>
        <v>0</v>
      </c>
      <c r="BI477" s="144">
        <f>IF(N477="nulová",J477,0)</f>
        <v>0</v>
      </c>
      <c r="BJ477" s="15" t="s">
        <v>82</v>
      </c>
      <c r="BK477" s="144">
        <f>ROUND(I477*H477,2)</f>
        <v>0</v>
      </c>
      <c r="BL477" s="15" t="s">
        <v>230</v>
      </c>
      <c r="BM477" s="143" t="s">
        <v>881</v>
      </c>
    </row>
    <row r="478" spans="2:65" s="12" customFormat="1" x14ac:dyDescent="0.2">
      <c r="B478" s="145"/>
      <c r="D478" s="146" t="s">
        <v>163</v>
      </c>
      <c r="F478" s="148" t="s">
        <v>882</v>
      </c>
      <c r="H478" s="149">
        <v>132.30799999999999</v>
      </c>
      <c r="I478" s="150"/>
      <c r="L478" s="145"/>
      <c r="M478" s="151"/>
      <c r="T478" s="152"/>
      <c r="AT478" s="147" t="s">
        <v>163</v>
      </c>
      <c r="AU478" s="147" t="s">
        <v>84</v>
      </c>
      <c r="AV478" s="12" t="s">
        <v>84</v>
      </c>
      <c r="AW478" s="12" t="s">
        <v>3</v>
      </c>
      <c r="AX478" s="12" t="s">
        <v>82</v>
      </c>
      <c r="AY478" s="147" t="s">
        <v>154</v>
      </c>
    </row>
    <row r="479" spans="2:65" s="1" customFormat="1" ht="24.2" customHeight="1" x14ac:dyDescent="0.2">
      <c r="B479" s="131"/>
      <c r="C479" s="132" t="s">
        <v>883</v>
      </c>
      <c r="D479" s="132" t="s">
        <v>156</v>
      </c>
      <c r="E479" s="133" t="s">
        <v>884</v>
      </c>
      <c r="F479" s="134" t="s">
        <v>885</v>
      </c>
      <c r="G479" s="135" t="s">
        <v>242</v>
      </c>
      <c r="H479" s="136">
        <v>0.253</v>
      </c>
      <c r="I479" s="137"/>
      <c r="J479" s="138">
        <f>ROUND(I479*H479,2)</f>
        <v>0</v>
      </c>
      <c r="K479" s="134" t="s">
        <v>160</v>
      </c>
      <c r="L479" s="30"/>
      <c r="M479" s="139" t="s">
        <v>1</v>
      </c>
      <c r="N479" s="140" t="s">
        <v>42</v>
      </c>
      <c r="P479" s="141">
        <f>O479*H479</f>
        <v>0</v>
      </c>
      <c r="Q479" s="141">
        <v>0</v>
      </c>
      <c r="R479" s="141">
        <f>Q479*H479</f>
        <v>0</v>
      </c>
      <c r="S479" s="141">
        <v>0</v>
      </c>
      <c r="T479" s="142">
        <f>S479*H479</f>
        <v>0</v>
      </c>
      <c r="AR479" s="143" t="s">
        <v>230</v>
      </c>
      <c r="AT479" s="143" t="s">
        <v>156</v>
      </c>
      <c r="AU479" s="143" t="s">
        <v>84</v>
      </c>
      <c r="AY479" s="15" t="s">
        <v>154</v>
      </c>
      <c r="BE479" s="144">
        <f>IF(N479="základní",J479,0)</f>
        <v>0</v>
      </c>
      <c r="BF479" s="144">
        <f>IF(N479="snížená",J479,0)</f>
        <v>0</v>
      </c>
      <c r="BG479" s="144">
        <f>IF(N479="zákl. přenesená",J479,0)</f>
        <v>0</v>
      </c>
      <c r="BH479" s="144">
        <f>IF(N479="sníž. přenesená",J479,0)</f>
        <v>0</v>
      </c>
      <c r="BI479" s="144">
        <f>IF(N479="nulová",J479,0)</f>
        <v>0</v>
      </c>
      <c r="BJ479" s="15" t="s">
        <v>82</v>
      </c>
      <c r="BK479" s="144">
        <f>ROUND(I479*H479,2)</f>
        <v>0</v>
      </c>
      <c r="BL479" s="15" t="s">
        <v>230</v>
      </c>
      <c r="BM479" s="143" t="s">
        <v>886</v>
      </c>
    </row>
    <row r="480" spans="2:65" s="11" customFormat="1" ht="22.9" customHeight="1" x14ac:dyDescent="0.2">
      <c r="B480" s="119"/>
      <c r="D480" s="120" t="s">
        <v>76</v>
      </c>
      <c r="E480" s="129" t="s">
        <v>887</v>
      </c>
      <c r="F480" s="129" t="s">
        <v>888</v>
      </c>
      <c r="I480" s="122"/>
      <c r="J480" s="130">
        <f>BK480</f>
        <v>0</v>
      </c>
      <c r="L480" s="119"/>
      <c r="M480" s="124"/>
      <c r="P480" s="125">
        <f>P481</f>
        <v>0</v>
      </c>
      <c r="R480" s="125">
        <f>R481</f>
        <v>0</v>
      </c>
      <c r="T480" s="126">
        <f>T481</f>
        <v>0</v>
      </c>
      <c r="AR480" s="120" t="s">
        <v>84</v>
      </c>
      <c r="AT480" s="127" t="s">
        <v>76</v>
      </c>
      <c r="AU480" s="127" t="s">
        <v>82</v>
      </c>
      <c r="AY480" s="120" t="s">
        <v>154</v>
      </c>
      <c r="BK480" s="128">
        <f>BK481</f>
        <v>0</v>
      </c>
    </row>
    <row r="481" spans="2:65" s="1" customFormat="1" ht="16.5" customHeight="1" x14ac:dyDescent="0.2">
      <c r="B481" s="131"/>
      <c r="C481" s="132" t="s">
        <v>889</v>
      </c>
      <c r="D481" s="132" t="s">
        <v>156</v>
      </c>
      <c r="E481" s="133" t="s">
        <v>890</v>
      </c>
      <c r="F481" s="134" t="s">
        <v>891</v>
      </c>
      <c r="G481" s="135" t="s">
        <v>892</v>
      </c>
      <c r="H481" s="136">
        <v>1</v>
      </c>
      <c r="I481" s="137"/>
      <c r="J481" s="138">
        <f>ROUND(I481*H481,2)</f>
        <v>0</v>
      </c>
      <c r="K481" s="134" t="s">
        <v>1</v>
      </c>
      <c r="L481" s="30"/>
      <c r="M481" s="139" t="s">
        <v>1</v>
      </c>
      <c r="N481" s="140" t="s">
        <v>42</v>
      </c>
      <c r="P481" s="141">
        <f>O481*H481</f>
        <v>0</v>
      </c>
      <c r="Q481" s="141">
        <v>0</v>
      </c>
      <c r="R481" s="141">
        <f>Q481*H481</f>
        <v>0</v>
      </c>
      <c r="S481" s="141">
        <v>0</v>
      </c>
      <c r="T481" s="142">
        <f>S481*H481</f>
        <v>0</v>
      </c>
      <c r="AR481" s="143" t="s">
        <v>230</v>
      </c>
      <c r="AT481" s="143" t="s">
        <v>156</v>
      </c>
      <c r="AU481" s="143" t="s">
        <v>84</v>
      </c>
      <c r="AY481" s="15" t="s">
        <v>154</v>
      </c>
      <c r="BE481" s="144">
        <f>IF(N481="základní",J481,0)</f>
        <v>0</v>
      </c>
      <c r="BF481" s="144">
        <f>IF(N481="snížená",J481,0)</f>
        <v>0</v>
      </c>
      <c r="BG481" s="144">
        <f>IF(N481="zákl. přenesená",J481,0)</f>
        <v>0</v>
      </c>
      <c r="BH481" s="144">
        <f>IF(N481="sníž. přenesená",J481,0)</f>
        <v>0</v>
      </c>
      <c r="BI481" s="144">
        <f>IF(N481="nulová",J481,0)</f>
        <v>0</v>
      </c>
      <c r="BJ481" s="15" t="s">
        <v>82</v>
      </c>
      <c r="BK481" s="144">
        <f>ROUND(I481*H481,2)</f>
        <v>0</v>
      </c>
      <c r="BL481" s="15" t="s">
        <v>230</v>
      </c>
      <c r="BM481" s="143" t="s">
        <v>893</v>
      </c>
    </row>
    <row r="482" spans="2:65" s="11" customFormat="1" ht="22.9" customHeight="1" x14ac:dyDescent="0.2">
      <c r="B482" s="119"/>
      <c r="D482" s="120" t="s">
        <v>76</v>
      </c>
      <c r="E482" s="129" t="s">
        <v>894</v>
      </c>
      <c r="F482" s="129" t="s">
        <v>895</v>
      </c>
      <c r="I482" s="122"/>
      <c r="J482" s="130">
        <f>BK482</f>
        <v>0</v>
      </c>
      <c r="L482" s="119"/>
      <c r="M482" s="124"/>
      <c r="P482" s="125">
        <f>SUM(P483:P484)</f>
        <v>0</v>
      </c>
      <c r="R482" s="125">
        <f>SUM(R483:R484)</f>
        <v>0.35750000000000004</v>
      </c>
      <c r="T482" s="126">
        <f>SUM(T483:T484)</f>
        <v>0.28600000000000003</v>
      </c>
      <c r="AR482" s="120" t="s">
        <v>84</v>
      </c>
      <c r="AT482" s="127" t="s">
        <v>76</v>
      </c>
      <c r="AU482" s="127" t="s">
        <v>82</v>
      </c>
      <c r="AY482" s="120" t="s">
        <v>154</v>
      </c>
      <c r="BK482" s="128">
        <f>SUM(BK483:BK484)</f>
        <v>0</v>
      </c>
    </row>
    <row r="483" spans="2:65" s="1" customFormat="1" ht="24.2" customHeight="1" x14ac:dyDescent="0.2">
      <c r="B483" s="131"/>
      <c r="C483" s="132" t="s">
        <v>896</v>
      </c>
      <c r="D483" s="132" t="s">
        <v>156</v>
      </c>
      <c r="E483" s="133" t="s">
        <v>897</v>
      </c>
      <c r="F483" s="134" t="s">
        <v>1516</v>
      </c>
      <c r="G483" s="135" t="s">
        <v>209</v>
      </c>
      <c r="H483" s="136">
        <v>112</v>
      </c>
      <c r="I483" s="137"/>
      <c r="J483" s="138">
        <f>ROUND(I483*H483,2)</f>
        <v>0</v>
      </c>
      <c r="K483" s="134" t="s">
        <v>1</v>
      </c>
      <c r="L483" s="30"/>
      <c r="M483" s="139" t="s">
        <v>1</v>
      </c>
      <c r="N483" s="140" t="s">
        <v>42</v>
      </c>
      <c r="P483" s="141">
        <f>O483*H483</f>
        <v>0</v>
      </c>
      <c r="Q483" s="141">
        <v>2.5000000000000001E-3</v>
      </c>
      <c r="R483" s="141">
        <f>Q483*H483</f>
        <v>0.28000000000000003</v>
      </c>
      <c r="S483" s="141">
        <v>2E-3</v>
      </c>
      <c r="T483" s="142">
        <f>S483*H483</f>
        <v>0.224</v>
      </c>
      <c r="AR483" s="143" t="s">
        <v>230</v>
      </c>
      <c r="AT483" s="143" t="s">
        <v>156</v>
      </c>
      <c r="AU483" s="143" t="s">
        <v>84</v>
      </c>
      <c r="AY483" s="15" t="s">
        <v>154</v>
      </c>
      <c r="BE483" s="144">
        <f>IF(N483="základní",J483,0)</f>
        <v>0</v>
      </c>
      <c r="BF483" s="144">
        <f>IF(N483="snížená",J483,0)</f>
        <v>0</v>
      </c>
      <c r="BG483" s="144">
        <f>IF(N483="zákl. přenesená",J483,0)</f>
        <v>0</v>
      </c>
      <c r="BH483" s="144">
        <f>IF(N483="sníž. přenesená",J483,0)</f>
        <v>0</v>
      </c>
      <c r="BI483" s="144">
        <f>IF(N483="nulová",J483,0)</f>
        <v>0</v>
      </c>
      <c r="BJ483" s="15" t="s">
        <v>82</v>
      </c>
      <c r="BK483" s="144">
        <f>ROUND(I483*H483,2)</f>
        <v>0</v>
      </c>
      <c r="BL483" s="15" t="s">
        <v>230</v>
      </c>
      <c r="BM483" s="143" t="s">
        <v>898</v>
      </c>
    </row>
    <row r="484" spans="2:65" s="1" customFormat="1" ht="33" customHeight="1" x14ac:dyDescent="0.2">
      <c r="B484" s="131"/>
      <c r="C484" s="132" t="s">
        <v>899</v>
      </c>
      <c r="D484" s="132" t="s">
        <v>156</v>
      </c>
      <c r="E484" s="133" t="s">
        <v>900</v>
      </c>
      <c r="F484" s="134" t="s">
        <v>1517</v>
      </c>
      <c r="G484" s="135" t="s">
        <v>209</v>
      </c>
      <c r="H484" s="136">
        <v>31</v>
      </c>
      <c r="I484" s="137"/>
      <c r="J484" s="138">
        <f>ROUND(I484*H484,2)</f>
        <v>0</v>
      </c>
      <c r="K484" s="134" t="s">
        <v>1</v>
      </c>
      <c r="L484" s="30"/>
      <c r="M484" s="139" t="s">
        <v>1</v>
      </c>
      <c r="N484" s="140" t="s">
        <v>42</v>
      </c>
      <c r="P484" s="141">
        <f>O484*H484</f>
        <v>0</v>
      </c>
      <c r="Q484" s="141">
        <v>2.5000000000000001E-3</v>
      </c>
      <c r="R484" s="141">
        <f>Q484*H484</f>
        <v>7.7499999999999999E-2</v>
      </c>
      <c r="S484" s="141">
        <v>2E-3</v>
      </c>
      <c r="T484" s="142">
        <f>S484*H484</f>
        <v>6.2E-2</v>
      </c>
      <c r="AR484" s="143" t="s">
        <v>230</v>
      </c>
      <c r="AT484" s="143" t="s">
        <v>156</v>
      </c>
      <c r="AU484" s="143" t="s">
        <v>84</v>
      </c>
      <c r="AY484" s="15" t="s">
        <v>154</v>
      </c>
      <c r="BE484" s="144">
        <f>IF(N484="základní",J484,0)</f>
        <v>0</v>
      </c>
      <c r="BF484" s="144">
        <f>IF(N484="snížená",J484,0)</f>
        <v>0</v>
      </c>
      <c r="BG484" s="144">
        <f>IF(N484="zákl. přenesená",J484,0)</f>
        <v>0</v>
      </c>
      <c r="BH484" s="144">
        <f>IF(N484="sníž. přenesená",J484,0)</f>
        <v>0</v>
      </c>
      <c r="BI484" s="144">
        <f>IF(N484="nulová",J484,0)</f>
        <v>0</v>
      </c>
      <c r="BJ484" s="15" t="s">
        <v>82</v>
      </c>
      <c r="BK484" s="144">
        <f>ROUND(I484*H484,2)</f>
        <v>0</v>
      </c>
      <c r="BL484" s="15" t="s">
        <v>230</v>
      </c>
      <c r="BM484" s="143" t="s">
        <v>901</v>
      </c>
    </row>
    <row r="485" spans="2:65" s="11" customFormat="1" ht="22.9" customHeight="1" x14ac:dyDescent="0.2">
      <c r="B485" s="119"/>
      <c r="D485" s="120" t="s">
        <v>76</v>
      </c>
      <c r="E485" s="129" t="s">
        <v>902</v>
      </c>
      <c r="F485" s="129" t="s">
        <v>903</v>
      </c>
      <c r="I485" s="122"/>
      <c r="J485" s="130">
        <f>BK485</f>
        <v>0</v>
      </c>
      <c r="L485" s="119"/>
      <c r="M485" s="124"/>
      <c r="P485" s="125">
        <f>P486</f>
        <v>0</v>
      </c>
      <c r="R485" s="125">
        <f>R486</f>
        <v>0</v>
      </c>
      <c r="T485" s="126">
        <f>T486</f>
        <v>4.2000000000000002E-4</v>
      </c>
      <c r="AR485" s="120" t="s">
        <v>84</v>
      </c>
      <c r="AT485" s="127" t="s">
        <v>76</v>
      </c>
      <c r="AU485" s="127" t="s">
        <v>82</v>
      </c>
      <c r="AY485" s="120" t="s">
        <v>154</v>
      </c>
      <c r="BK485" s="128">
        <f>BK486</f>
        <v>0</v>
      </c>
    </row>
    <row r="486" spans="2:65" s="1" customFormat="1" ht="24.2" customHeight="1" x14ac:dyDescent="0.2">
      <c r="B486" s="131"/>
      <c r="C486" s="132" t="s">
        <v>904</v>
      </c>
      <c r="D486" s="132" t="s">
        <v>156</v>
      </c>
      <c r="E486" s="133" t="s">
        <v>905</v>
      </c>
      <c r="F486" s="134" t="s">
        <v>2175</v>
      </c>
      <c r="G486" s="135" t="s">
        <v>892</v>
      </c>
      <c r="H486" s="136">
        <v>1</v>
      </c>
      <c r="I486" s="394">
        <f>Zdravotechnika!G60</f>
        <v>0</v>
      </c>
      <c r="J486" s="138">
        <f>ROUND(I486*H486,2)</f>
        <v>0</v>
      </c>
      <c r="K486" s="134" t="s">
        <v>1</v>
      </c>
      <c r="L486" s="30"/>
      <c r="M486" s="139" t="s">
        <v>1</v>
      </c>
      <c r="N486" s="140" t="s">
        <v>42</v>
      </c>
      <c r="P486" s="141">
        <f>O486*H486</f>
        <v>0</v>
      </c>
      <c r="Q486" s="141">
        <v>0</v>
      </c>
      <c r="R486" s="141">
        <f>Q486*H486</f>
        <v>0</v>
      </c>
      <c r="S486" s="141">
        <v>4.2000000000000002E-4</v>
      </c>
      <c r="T486" s="142">
        <f>S486*H486</f>
        <v>4.2000000000000002E-4</v>
      </c>
      <c r="AR486" s="143" t="s">
        <v>230</v>
      </c>
      <c r="AT486" s="143" t="s">
        <v>156</v>
      </c>
      <c r="AU486" s="143" t="s">
        <v>84</v>
      </c>
      <c r="AY486" s="15" t="s">
        <v>154</v>
      </c>
      <c r="BE486" s="144">
        <f>IF(N486="základní",J486,0)</f>
        <v>0</v>
      </c>
      <c r="BF486" s="144">
        <f>IF(N486="snížená",J486,0)</f>
        <v>0</v>
      </c>
      <c r="BG486" s="144">
        <f>IF(N486="zákl. přenesená",J486,0)</f>
        <v>0</v>
      </c>
      <c r="BH486" s="144">
        <f>IF(N486="sníž. přenesená",J486,0)</f>
        <v>0</v>
      </c>
      <c r="BI486" s="144">
        <f>IF(N486="nulová",J486,0)</f>
        <v>0</v>
      </c>
      <c r="BJ486" s="15" t="s">
        <v>82</v>
      </c>
      <c r="BK486" s="144">
        <f>ROUND(I486*H486,2)</f>
        <v>0</v>
      </c>
      <c r="BL486" s="15" t="s">
        <v>230</v>
      </c>
      <c r="BM486" s="143" t="s">
        <v>906</v>
      </c>
    </row>
    <row r="487" spans="2:65" s="11" customFormat="1" ht="22.9" customHeight="1" x14ac:dyDescent="0.2">
      <c r="B487" s="119"/>
      <c r="D487" s="120" t="s">
        <v>76</v>
      </c>
      <c r="E487" s="129" t="s">
        <v>907</v>
      </c>
      <c r="F487" s="129" t="s">
        <v>908</v>
      </c>
      <c r="I487" s="122"/>
      <c r="J487" s="130">
        <f>BK487</f>
        <v>0</v>
      </c>
      <c r="L487" s="119"/>
      <c r="M487" s="124"/>
      <c r="P487" s="125">
        <f>P488</f>
        <v>0</v>
      </c>
      <c r="R487" s="125">
        <f>R488</f>
        <v>0</v>
      </c>
      <c r="T487" s="126">
        <f>T488</f>
        <v>0</v>
      </c>
      <c r="AR487" s="120" t="s">
        <v>84</v>
      </c>
      <c r="AT487" s="127" t="s">
        <v>76</v>
      </c>
      <c r="AU487" s="127" t="s">
        <v>82</v>
      </c>
      <c r="AY487" s="120" t="s">
        <v>154</v>
      </c>
      <c r="BK487" s="128">
        <f>BK488</f>
        <v>0</v>
      </c>
    </row>
    <row r="488" spans="2:65" s="1" customFormat="1" ht="16.5" customHeight="1" x14ac:dyDescent="0.2">
      <c r="B488" s="131"/>
      <c r="C488" s="132" t="s">
        <v>909</v>
      </c>
      <c r="D488" s="132" t="s">
        <v>156</v>
      </c>
      <c r="E488" s="133" t="s">
        <v>910</v>
      </c>
      <c r="F488" s="134" t="s">
        <v>2176</v>
      </c>
      <c r="G488" s="135" t="s">
        <v>892</v>
      </c>
      <c r="H488" s="136">
        <v>1</v>
      </c>
      <c r="I488" s="394">
        <f>Gastro!G91</f>
        <v>0</v>
      </c>
      <c r="J488" s="138">
        <f>ROUND(I488*H488,2)</f>
        <v>0</v>
      </c>
      <c r="K488" s="134" t="s">
        <v>1</v>
      </c>
      <c r="L488" s="30"/>
      <c r="M488" s="139" t="s">
        <v>1</v>
      </c>
      <c r="N488" s="140" t="s">
        <v>42</v>
      </c>
      <c r="P488" s="141">
        <f>O488*H488</f>
        <v>0</v>
      </c>
      <c r="Q488" s="141">
        <v>0</v>
      </c>
      <c r="R488" s="141">
        <f>Q488*H488</f>
        <v>0</v>
      </c>
      <c r="S488" s="141">
        <v>0</v>
      </c>
      <c r="T488" s="142">
        <f>S488*H488</f>
        <v>0</v>
      </c>
      <c r="AR488" s="143" t="s">
        <v>230</v>
      </c>
      <c r="AT488" s="143" t="s">
        <v>156</v>
      </c>
      <c r="AU488" s="143" t="s">
        <v>84</v>
      </c>
      <c r="AY488" s="15" t="s">
        <v>154</v>
      </c>
      <c r="BE488" s="144">
        <f>IF(N488="základní",J488,0)</f>
        <v>0</v>
      </c>
      <c r="BF488" s="144">
        <f>IF(N488="snížená",J488,0)</f>
        <v>0</v>
      </c>
      <c r="BG488" s="144">
        <f>IF(N488="zákl. přenesená",J488,0)</f>
        <v>0</v>
      </c>
      <c r="BH488" s="144">
        <f>IF(N488="sníž. přenesená",J488,0)</f>
        <v>0</v>
      </c>
      <c r="BI488" s="144">
        <f>IF(N488="nulová",J488,0)</f>
        <v>0</v>
      </c>
      <c r="BJ488" s="15" t="s">
        <v>82</v>
      </c>
      <c r="BK488" s="144">
        <f>ROUND(I488*H488,2)</f>
        <v>0</v>
      </c>
      <c r="BL488" s="15" t="s">
        <v>230</v>
      </c>
      <c r="BM488" s="143" t="s">
        <v>911</v>
      </c>
    </row>
    <row r="489" spans="2:65" s="11" customFormat="1" ht="22.9" customHeight="1" x14ac:dyDescent="0.2">
      <c r="B489" s="119"/>
      <c r="D489" s="120" t="s">
        <v>76</v>
      </c>
      <c r="E489" s="129" t="s">
        <v>912</v>
      </c>
      <c r="F489" s="129" t="s">
        <v>913</v>
      </c>
      <c r="I489" s="122"/>
      <c r="J489" s="130">
        <f>BK489</f>
        <v>0</v>
      </c>
      <c r="L489" s="119"/>
      <c r="M489" s="124"/>
      <c r="P489" s="125">
        <f>P490</f>
        <v>0</v>
      </c>
      <c r="R489" s="125">
        <f>R490</f>
        <v>0</v>
      </c>
      <c r="T489" s="126">
        <f>T490</f>
        <v>0</v>
      </c>
      <c r="AR489" s="120" t="s">
        <v>84</v>
      </c>
      <c r="AT489" s="127" t="s">
        <v>76</v>
      </c>
      <c r="AU489" s="127" t="s">
        <v>82</v>
      </c>
      <c r="AY489" s="120" t="s">
        <v>154</v>
      </c>
      <c r="BK489" s="128">
        <f>BK490</f>
        <v>0</v>
      </c>
    </row>
    <row r="490" spans="2:65" s="1" customFormat="1" ht="16.5" customHeight="1" x14ac:dyDescent="0.2">
      <c r="B490" s="131"/>
      <c r="C490" s="132" t="s">
        <v>914</v>
      </c>
      <c r="D490" s="132" t="s">
        <v>156</v>
      </c>
      <c r="E490" s="133" t="s">
        <v>915</v>
      </c>
      <c r="F490" s="134" t="s">
        <v>2177</v>
      </c>
      <c r="G490" s="135" t="s">
        <v>892</v>
      </c>
      <c r="H490" s="136">
        <v>1</v>
      </c>
      <c r="I490" s="394">
        <f>Plynovod!G20</f>
        <v>0</v>
      </c>
      <c r="J490" s="138">
        <f>ROUND(I490*H490,2)</f>
        <v>0</v>
      </c>
      <c r="K490" s="134" t="s">
        <v>1</v>
      </c>
      <c r="L490" s="30"/>
      <c r="M490" s="139" t="s">
        <v>1</v>
      </c>
      <c r="N490" s="140" t="s">
        <v>42</v>
      </c>
      <c r="P490" s="141">
        <f>O490*H490</f>
        <v>0</v>
      </c>
      <c r="Q490" s="141">
        <v>0</v>
      </c>
      <c r="R490" s="141">
        <f>Q490*H490</f>
        <v>0</v>
      </c>
      <c r="S490" s="141">
        <v>0</v>
      </c>
      <c r="T490" s="142">
        <f>S490*H490</f>
        <v>0</v>
      </c>
      <c r="AR490" s="143" t="s">
        <v>230</v>
      </c>
      <c r="AT490" s="143" t="s">
        <v>156</v>
      </c>
      <c r="AU490" s="143" t="s">
        <v>84</v>
      </c>
      <c r="AY490" s="15" t="s">
        <v>154</v>
      </c>
      <c r="BE490" s="144">
        <f>IF(N490="základní",J490,0)</f>
        <v>0</v>
      </c>
      <c r="BF490" s="144">
        <f>IF(N490="snížená",J490,0)</f>
        <v>0</v>
      </c>
      <c r="BG490" s="144">
        <f>IF(N490="zákl. přenesená",J490,0)</f>
        <v>0</v>
      </c>
      <c r="BH490" s="144">
        <f>IF(N490="sníž. přenesená",J490,0)</f>
        <v>0</v>
      </c>
      <c r="BI490" s="144">
        <f>IF(N490="nulová",J490,0)</f>
        <v>0</v>
      </c>
      <c r="BJ490" s="15" t="s">
        <v>82</v>
      </c>
      <c r="BK490" s="144">
        <f>ROUND(I490*H490,2)</f>
        <v>0</v>
      </c>
      <c r="BL490" s="15" t="s">
        <v>230</v>
      </c>
      <c r="BM490" s="143" t="s">
        <v>916</v>
      </c>
    </row>
    <row r="491" spans="2:65" s="11" customFormat="1" ht="22.9" customHeight="1" x14ac:dyDescent="0.2">
      <c r="B491" s="119"/>
      <c r="D491" s="120" t="s">
        <v>76</v>
      </c>
      <c r="E491" s="129" t="s">
        <v>917</v>
      </c>
      <c r="F491" s="129" t="s">
        <v>918</v>
      </c>
      <c r="I491" s="122"/>
      <c r="J491" s="130">
        <f>BK491</f>
        <v>0</v>
      </c>
      <c r="L491" s="119"/>
      <c r="M491" s="124"/>
      <c r="P491" s="125">
        <f>P492</f>
        <v>0</v>
      </c>
      <c r="R491" s="125">
        <f>R492</f>
        <v>0</v>
      </c>
      <c r="T491" s="126">
        <f>T492</f>
        <v>0</v>
      </c>
      <c r="AR491" s="120" t="s">
        <v>84</v>
      </c>
      <c r="AT491" s="127" t="s">
        <v>76</v>
      </c>
      <c r="AU491" s="127" t="s">
        <v>82</v>
      </c>
      <c r="AY491" s="120" t="s">
        <v>154</v>
      </c>
      <c r="BK491" s="128">
        <f>BK492</f>
        <v>0</v>
      </c>
    </row>
    <row r="492" spans="2:65" s="1" customFormat="1" ht="16.5" customHeight="1" x14ac:dyDescent="0.2">
      <c r="B492" s="131"/>
      <c r="C492" s="132" t="s">
        <v>919</v>
      </c>
      <c r="D492" s="132" t="s">
        <v>156</v>
      </c>
      <c r="E492" s="133" t="s">
        <v>920</v>
      </c>
      <c r="F492" s="134" t="s">
        <v>921</v>
      </c>
      <c r="G492" s="135" t="s">
        <v>922</v>
      </c>
      <c r="H492" s="136">
        <v>1</v>
      </c>
      <c r="I492" s="137"/>
      <c r="J492" s="138">
        <f>ROUND(I492*H492,2)</f>
        <v>0</v>
      </c>
      <c r="K492" s="134" t="s">
        <v>1</v>
      </c>
      <c r="L492" s="30"/>
      <c r="M492" s="139" t="s">
        <v>1</v>
      </c>
      <c r="N492" s="140" t="s">
        <v>42</v>
      </c>
      <c r="P492" s="141">
        <f>O492*H492</f>
        <v>0</v>
      </c>
      <c r="Q492" s="141">
        <v>0</v>
      </c>
      <c r="R492" s="141">
        <f>Q492*H492</f>
        <v>0</v>
      </c>
      <c r="S492" s="141">
        <v>0</v>
      </c>
      <c r="T492" s="142">
        <f>S492*H492</f>
        <v>0</v>
      </c>
      <c r="AR492" s="143" t="s">
        <v>230</v>
      </c>
      <c r="AT492" s="143" t="s">
        <v>156</v>
      </c>
      <c r="AU492" s="143" t="s">
        <v>84</v>
      </c>
      <c r="AY492" s="15" t="s">
        <v>154</v>
      </c>
      <c r="BE492" s="144">
        <f>IF(N492="základní",J492,0)</f>
        <v>0</v>
      </c>
      <c r="BF492" s="144">
        <f>IF(N492="snížená",J492,0)</f>
        <v>0</v>
      </c>
      <c r="BG492" s="144">
        <f>IF(N492="zákl. přenesená",J492,0)</f>
        <v>0</v>
      </c>
      <c r="BH492" s="144">
        <f>IF(N492="sníž. přenesená",J492,0)</f>
        <v>0</v>
      </c>
      <c r="BI492" s="144">
        <f>IF(N492="nulová",J492,0)</f>
        <v>0</v>
      </c>
      <c r="BJ492" s="15" t="s">
        <v>82</v>
      </c>
      <c r="BK492" s="144">
        <f>ROUND(I492*H492,2)</f>
        <v>0</v>
      </c>
      <c r="BL492" s="15" t="s">
        <v>230</v>
      </c>
      <c r="BM492" s="143" t="s">
        <v>923</v>
      </c>
    </row>
    <row r="493" spans="2:65" s="11" customFormat="1" ht="22.9" customHeight="1" x14ac:dyDescent="0.2">
      <c r="B493" s="119"/>
      <c r="D493" s="120" t="s">
        <v>76</v>
      </c>
      <c r="E493" s="129" t="s">
        <v>924</v>
      </c>
      <c r="F493" s="129" t="s">
        <v>925</v>
      </c>
      <c r="I493" s="122"/>
      <c r="J493" s="130">
        <f>BK493</f>
        <v>0</v>
      </c>
      <c r="L493" s="119"/>
      <c r="M493" s="124"/>
      <c r="P493" s="125">
        <f>P494</f>
        <v>0</v>
      </c>
      <c r="R493" s="125">
        <f>R494</f>
        <v>0</v>
      </c>
      <c r="T493" s="126">
        <f>T494</f>
        <v>0</v>
      </c>
      <c r="AR493" s="120" t="s">
        <v>84</v>
      </c>
      <c r="AT493" s="127" t="s">
        <v>76</v>
      </c>
      <c r="AU493" s="127" t="s">
        <v>82</v>
      </c>
      <c r="AY493" s="120" t="s">
        <v>154</v>
      </c>
      <c r="BK493" s="128">
        <f>BK494</f>
        <v>0</v>
      </c>
    </row>
    <row r="494" spans="2:65" s="1" customFormat="1" ht="16.5" customHeight="1" x14ac:dyDescent="0.2">
      <c r="B494" s="131"/>
      <c r="C494" s="132" t="s">
        <v>926</v>
      </c>
      <c r="D494" s="132" t="s">
        <v>156</v>
      </c>
      <c r="E494" s="133" t="s">
        <v>927</v>
      </c>
      <c r="F494" s="134" t="s">
        <v>2178</v>
      </c>
      <c r="G494" s="135" t="s">
        <v>892</v>
      </c>
      <c r="H494" s="136">
        <v>1</v>
      </c>
      <c r="I494" s="394">
        <f>Vytápění!G26</f>
        <v>0</v>
      </c>
      <c r="J494" s="138">
        <f>ROUND(I494*H494,2)</f>
        <v>0</v>
      </c>
      <c r="K494" s="134" t="s">
        <v>1</v>
      </c>
      <c r="L494" s="30"/>
      <c r="M494" s="139" t="s">
        <v>1</v>
      </c>
      <c r="N494" s="140" t="s">
        <v>42</v>
      </c>
      <c r="P494" s="141">
        <f>O494*H494</f>
        <v>0</v>
      </c>
      <c r="Q494" s="141">
        <v>0</v>
      </c>
      <c r="R494" s="141">
        <f>Q494*H494</f>
        <v>0</v>
      </c>
      <c r="S494" s="141">
        <v>0</v>
      </c>
      <c r="T494" s="142">
        <f>S494*H494</f>
        <v>0</v>
      </c>
      <c r="AR494" s="143" t="s">
        <v>230</v>
      </c>
      <c r="AT494" s="143" t="s">
        <v>156</v>
      </c>
      <c r="AU494" s="143" t="s">
        <v>84</v>
      </c>
      <c r="AY494" s="15" t="s">
        <v>154</v>
      </c>
      <c r="BE494" s="144">
        <f>IF(N494="základní",J494,0)</f>
        <v>0</v>
      </c>
      <c r="BF494" s="144">
        <f>IF(N494="snížená",J494,0)</f>
        <v>0</v>
      </c>
      <c r="BG494" s="144">
        <f>IF(N494="zákl. přenesená",J494,0)</f>
        <v>0</v>
      </c>
      <c r="BH494" s="144">
        <f>IF(N494="sníž. přenesená",J494,0)</f>
        <v>0</v>
      </c>
      <c r="BI494" s="144">
        <f>IF(N494="nulová",J494,0)</f>
        <v>0</v>
      </c>
      <c r="BJ494" s="15" t="s">
        <v>82</v>
      </c>
      <c r="BK494" s="144">
        <f>ROUND(I494*H494,2)</f>
        <v>0</v>
      </c>
      <c r="BL494" s="15" t="s">
        <v>230</v>
      </c>
      <c r="BM494" s="143" t="s">
        <v>928</v>
      </c>
    </row>
    <row r="495" spans="2:65" s="11" customFormat="1" ht="22.9" customHeight="1" x14ac:dyDescent="0.2">
      <c r="B495" s="119"/>
      <c r="D495" s="120" t="s">
        <v>76</v>
      </c>
      <c r="E495" s="129" t="s">
        <v>929</v>
      </c>
      <c r="F495" s="129" t="s">
        <v>930</v>
      </c>
      <c r="I495" s="122"/>
      <c r="J495" s="130">
        <f>BK495</f>
        <v>0</v>
      </c>
      <c r="L495" s="119"/>
      <c r="M495" s="124"/>
      <c r="P495" s="125">
        <f>P496</f>
        <v>0</v>
      </c>
      <c r="R495" s="125">
        <f>R496</f>
        <v>0</v>
      </c>
      <c r="T495" s="126">
        <f>T496</f>
        <v>0</v>
      </c>
      <c r="AR495" s="120" t="s">
        <v>84</v>
      </c>
      <c r="AT495" s="127" t="s">
        <v>76</v>
      </c>
      <c r="AU495" s="127" t="s">
        <v>82</v>
      </c>
      <c r="AY495" s="120" t="s">
        <v>154</v>
      </c>
      <c r="BK495" s="128">
        <f>BK496</f>
        <v>0</v>
      </c>
    </row>
    <row r="496" spans="2:65" s="1" customFormat="1" ht="16.5" customHeight="1" x14ac:dyDescent="0.2">
      <c r="B496" s="131"/>
      <c r="C496" s="132" t="s">
        <v>931</v>
      </c>
      <c r="D496" s="132" t="s">
        <v>156</v>
      </c>
      <c r="E496" s="133" t="s">
        <v>932</v>
      </c>
      <c r="F496" s="134" t="s">
        <v>2179</v>
      </c>
      <c r="G496" s="135" t="s">
        <v>892</v>
      </c>
      <c r="H496" s="136">
        <v>1</v>
      </c>
      <c r="I496" s="394">
        <f>ELEKTRO!D30</f>
        <v>0</v>
      </c>
      <c r="J496" s="138">
        <f>ROUND(I496*H496,2)</f>
        <v>0</v>
      </c>
      <c r="K496" s="134" t="s">
        <v>1</v>
      </c>
      <c r="L496" s="30"/>
      <c r="M496" s="139" t="s">
        <v>1</v>
      </c>
      <c r="N496" s="140" t="s">
        <v>42</v>
      </c>
      <c r="P496" s="141">
        <f>O496*H496</f>
        <v>0</v>
      </c>
      <c r="Q496" s="141">
        <v>0</v>
      </c>
      <c r="R496" s="141">
        <f>Q496*H496</f>
        <v>0</v>
      </c>
      <c r="S496" s="141">
        <v>0</v>
      </c>
      <c r="T496" s="142">
        <f>S496*H496</f>
        <v>0</v>
      </c>
      <c r="AR496" s="143" t="s">
        <v>230</v>
      </c>
      <c r="AT496" s="143" t="s">
        <v>156</v>
      </c>
      <c r="AU496" s="143" t="s">
        <v>84</v>
      </c>
      <c r="AY496" s="15" t="s">
        <v>154</v>
      </c>
      <c r="BE496" s="144">
        <f>IF(N496="základní",J496,0)</f>
        <v>0</v>
      </c>
      <c r="BF496" s="144">
        <f>IF(N496="snížená",J496,0)</f>
        <v>0</v>
      </c>
      <c r="BG496" s="144">
        <f>IF(N496="zákl. přenesená",J496,0)</f>
        <v>0</v>
      </c>
      <c r="BH496" s="144">
        <f>IF(N496="sníž. přenesená",J496,0)</f>
        <v>0</v>
      </c>
      <c r="BI496" s="144">
        <f>IF(N496="nulová",J496,0)</f>
        <v>0</v>
      </c>
      <c r="BJ496" s="15" t="s">
        <v>82</v>
      </c>
      <c r="BK496" s="144">
        <f>ROUND(I496*H496,2)</f>
        <v>0</v>
      </c>
      <c r="BL496" s="15" t="s">
        <v>230</v>
      </c>
      <c r="BM496" s="143" t="s">
        <v>933</v>
      </c>
    </row>
    <row r="497" spans="2:65" s="11" customFormat="1" ht="22.9" customHeight="1" x14ac:dyDescent="0.2">
      <c r="B497" s="119"/>
      <c r="D497" s="120" t="s">
        <v>76</v>
      </c>
      <c r="E497" s="129" t="s">
        <v>934</v>
      </c>
      <c r="F497" s="129" t="s">
        <v>935</v>
      </c>
      <c r="I497" s="122"/>
      <c r="J497" s="130">
        <f>BK497</f>
        <v>0</v>
      </c>
      <c r="L497" s="119"/>
      <c r="M497" s="124"/>
      <c r="P497" s="125">
        <f>P498</f>
        <v>0</v>
      </c>
      <c r="R497" s="125">
        <f>R498</f>
        <v>0</v>
      </c>
      <c r="T497" s="126">
        <f>T498</f>
        <v>0</v>
      </c>
      <c r="AR497" s="120" t="s">
        <v>84</v>
      </c>
      <c r="AT497" s="127" t="s">
        <v>76</v>
      </c>
      <c r="AU497" s="127" t="s">
        <v>82</v>
      </c>
      <c r="AY497" s="120" t="s">
        <v>154</v>
      </c>
      <c r="BK497" s="128">
        <f>BK498</f>
        <v>0</v>
      </c>
    </row>
    <row r="498" spans="2:65" s="1" customFormat="1" ht="16.5" customHeight="1" x14ac:dyDescent="0.2">
      <c r="B498" s="131"/>
      <c r="C498" s="132" t="s">
        <v>936</v>
      </c>
      <c r="D498" s="132" t="s">
        <v>156</v>
      </c>
      <c r="E498" s="133" t="s">
        <v>937</v>
      </c>
      <c r="F498" s="134" t="s">
        <v>938</v>
      </c>
      <c r="G498" s="135" t="s">
        <v>892</v>
      </c>
      <c r="H498" s="136">
        <v>1</v>
      </c>
      <c r="I498" s="137"/>
      <c r="J498" s="138">
        <f>ROUND(I498*H498,2)</f>
        <v>0</v>
      </c>
      <c r="K498" s="134" t="s">
        <v>1</v>
      </c>
      <c r="L498" s="30"/>
      <c r="M498" s="139" t="s">
        <v>1</v>
      </c>
      <c r="N498" s="140" t="s">
        <v>42</v>
      </c>
      <c r="P498" s="141">
        <f>O498*H498</f>
        <v>0</v>
      </c>
      <c r="Q498" s="141">
        <v>0</v>
      </c>
      <c r="R498" s="141">
        <f>Q498*H498</f>
        <v>0</v>
      </c>
      <c r="S498" s="141">
        <v>0</v>
      </c>
      <c r="T498" s="142">
        <f>S498*H498</f>
        <v>0</v>
      </c>
      <c r="AR498" s="143" t="s">
        <v>230</v>
      </c>
      <c r="AT498" s="143" t="s">
        <v>156</v>
      </c>
      <c r="AU498" s="143" t="s">
        <v>84</v>
      </c>
      <c r="AY498" s="15" t="s">
        <v>154</v>
      </c>
      <c r="BE498" s="144">
        <f>IF(N498="základní",J498,0)</f>
        <v>0</v>
      </c>
      <c r="BF498" s="144">
        <f>IF(N498="snížená",J498,0)</f>
        <v>0</v>
      </c>
      <c r="BG498" s="144">
        <f>IF(N498="zákl. přenesená",J498,0)</f>
        <v>0</v>
      </c>
      <c r="BH498" s="144">
        <f>IF(N498="sníž. přenesená",J498,0)</f>
        <v>0</v>
      </c>
      <c r="BI498" s="144">
        <f>IF(N498="nulová",J498,0)</f>
        <v>0</v>
      </c>
      <c r="BJ498" s="15" t="s">
        <v>82</v>
      </c>
      <c r="BK498" s="144">
        <f>ROUND(I498*H498,2)</f>
        <v>0</v>
      </c>
      <c r="BL498" s="15" t="s">
        <v>230</v>
      </c>
      <c r="BM498" s="143" t="s">
        <v>939</v>
      </c>
    </row>
    <row r="499" spans="2:65" s="11" customFormat="1" ht="22.9" customHeight="1" x14ac:dyDescent="0.2">
      <c r="B499" s="119"/>
      <c r="D499" s="120" t="s">
        <v>76</v>
      </c>
      <c r="E499" s="129" t="s">
        <v>940</v>
      </c>
      <c r="F499" s="129" t="s">
        <v>941</v>
      </c>
      <c r="I499" s="122"/>
      <c r="J499" s="130">
        <f>BK499</f>
        <v>0</v>
      </c>
      <c r="L499" s="119"/>
      <c r="M499" s="124"/>
      <c r="P499" s="125">
        <f>P500</f>
        <v>0</v>
      </c>
      <c r="R499" s="125">
        <f>R500</f>
        <v>0</v>
      </c>
      <c r="T499" s="126">
        <f>T500</f>
        <v>0</v>
      </c>
      <c r="AR499" s="120" t="s">
        <v>84</v>
      </c>
      <c r="AT499" s="127" t="s">
        <v>76</v>
      </c>
      <c r="AU499" s="127" t="s">
        <v>82</v>
      </c>
      <c r="AY499" s="120" t="s">
        <v>154</v>
      </c>
      <c r="BK499" s="128">
        <f>BK500</f>
        <v>0</v>
      </c>
    </row>
    <row r="500" spans="2:65" s="1" customFormat="1" ht="16.5" customHeight="1" x14ac:dyDescent="0.2">
      <c r="B500" s="131"/>
      <c r="C500" s="132" t="s">
        <v>942</v>
      </c>
      <c r="D500" s="132" t="s">
        <v>156</v>
      </c>
      <c r="E500" s="133" t="s">
        <v>943</v>
      </c>
      <c r="F500" s="134" t="s">
        <v>2180</v>
      </c>
      <c r="G500" s="135" t="s">
        <v>892</v>
      </c>
      <c r="H500" s="136">
        <v>1</v>
      </c>
      <c r="I500" s="394">
        <f>Vzduchotechnika!E144</f>
        <v>0</v>
      </c>
      <c r="J500" s="138">
        <f>ROUND(I500*H500,2)</f>
        <v>0</v>
      </c>
      <c r="K500" s="134" t="s">
        <v>1</v>
      </c>
      <c r="L500" s="30"/>
      <c r="M500" s="139" t="s">
        <v>1</v>
      </c>
      <c r="N500" s="140" t="s">
        <v>42</v>
      </c>
      <c r="P500" s="141">
        <f>O500*H500</f>
        <v>0</v>
      </c>
      <c r="Q500" s="141">
        <v>0</v>
      </c>
      <c r="R500" s="141">
        <f>Q500*H500</f>
        <v>0</v>
      </c>
      <c r="S500" s="141">
        <v>0</v>
      </c>
      <c r="T500" s="142">
        <f>S500*H500</f>
        <v>0</v>
      </c>
      <c r="AR500" s="143" t="s">
        <v>230</v>
      </c>
      <c r="AT500" s="143" t="s">
        <v>156</v>
      </c>
      <c r="AU500" s="143" t="s">
        <v>84</v>
      </c>
      <c r="AY500" s="15" t="s">
        <v>154</v>
      </c>
      <c r="BE500" s="144">
        <f>IF(N500="základní",J500,0)</f>
        <v>0</v>
      </c>
      <c r="BF500" s="144">
        <f>IF(N500="snížená",J500,0)</f>
        <v>0</v>
      </c>
      <c r="BG500" s="144">
        <f>IF(N500="zákl. přenesená",J500,0)</f>
        <v>0</v>
      </c>
      <c r="BH500" s="144">
        <f>IF(N500="sníž. přenesená",J500,0)</f>
        <v>0</v>
      </c>
      <c r="BI500" s="144">
        <f>IF(N500="nulová",J500,0)</f>
        <v>0</v>
      </c>
      <c r="BJ500" s="15" t="s">
        <v>82</v>
      </c>
      <c r="BK500" s="144">
        <f>ROUND(I500*H500,2)</f>
        <v>0</v>
      </c>
      <c r="BL500" s="15" t="s">
        <v>230</v>
      </c>
      <c r="BM500" s="143" t="s">
        <v>944</v>
      </c>
    </row>
    <row r="501" spans="2:65" s="11" customFormat="1" ht="22.9" customHeight="1" x14ac:dyDescent="0.2">
      <c r="B501" s="119"/>
      <c r="D501" s="120" t="s">
        <v>76</v>
      </c>
      <c r="E501" s="129" t="s">
        <v>945</v>
      </c>
      <c r="F501" s="129" t="s">
        <v>946</v>
      </c>
      <c r="I501" s="122"/>
      <c r="J501" s="130">
        <f>BK501</f>
        <v>0</v>
      </c>
      <c r="L501" s="119"/>
      <c r="M501" s="124"/>
      <c r="P501" s="125">
        <f>SUM(P502:P507)</f>
        <v>0</v>
      </c>
      <c r="R501" s="125">
        <f>SUM(R502:R507)</f>
        <v>0.51736199999999999</v>
      </c>
      <c r="T501" s="126">
        <f>SUM(T502:T507)</f>
        <v>0.95219999999999994</v>
      </c>
      <c r="AR501" s="120" t="s">
        <v>84</v>
      </c>
      <c r="AT501" s="127" t="s">
        <v>76</v>
      </c>
      <c r="AU501" s="127" t="s">
        <v>82</v>
      </c>
      <c r="AY501" s="120" t="s">
        <v>154</v>
      </c>
      <c r="BK501" s="128">
        <f>SUM(BK502:BK507)</f>
        <v>0</v>
      </c>
    </row>
    <row r="502" spans="2:65" s="1" customFormat="1" ht="24.2" customHeight="1" x14ac:dyDescent="0.2">
      <c r="B502" s="131"/>
      <c r="C502" s="132" t="s">
        <v>947</v>
      </c>
      <c r="D502" s="132" t="s">
        <v>156</v>
      </c>
      <c r="E502" s="133" t="s">
        <v>948</v>
      </c>
      <c r="F502" s="134" t="s">
        <v>949</v>
      </c>
      <c r="G502" s="135" t="s">
        <v>892</v>
      </c>
      <c r="H502" s="136">
        <v>1</v>
      </c>
      <c r="I502" s="137"/>
      <c r="J502" s="138">
        <f>ROUND(I502*H502,2)</f>
        <v>0</v>
      </c>
      <c r="K502" s="134" t="s">
        <v>1</v>
      </c>
      <c r="L502" s="30"/>
      <c r="M502" s="139" t="s">
        <v>1</v>
      </c>
      <c r="N502" s="140" t="s">
        <v>42</v>
      </c>
      <c r="P502" s="141">
        <f>O502*H502</f>
        <v>0</v>
      </c>
      <c r="Q502" s="141">
        <v>0</v>
      </c>
      <c r="R502" s="141">
        <f>Q502*H502</f>
        <v>0</v>
      </c>
      <c r="S502" s="141">
        <v>0</v>
      </c>
      <c r="T502" s="142">
        <f>S502*H502</f>
        <v>0</v>
      </c>
      <c r="AR502" s="143" t="s">
        <v>230</v>
      </c>
      <c r="AT502" s="143" t="s">
        <v>156</v>
      </c>
      <c r="AU502" s="143" t="s">
        <v>84</v>
      </c>
      <c r="AY502" s="15" t="s">
        <v>154</v>
      </c>
      <c r="BE502" s="144">
        <f>IF(N502="základní",J502,0)</f>
        <v>0</v>
      </c>
      <c r="BF502" s="144">
        <f>IF(N502="snížená",J502,0)</f>
        <v>0</v>
      </c>
      <c r="BG502" s="144">
        <f>IF(N502="zákl. přenesená",J502,0)</f>
        <v>0</v>
      </c>
      <c r="BH502" s="144">
        <f>IF(N502="sníž. přenesená",J502,0)</f>
        <v>0</v>
      </c>
      <c r="BI502" s="144">
        <f>IF(N502="nulová",J502,0)</f>
        <v>0</v>
      </c>
      <c r="BJ502" s="15" t="s">
        <v>82</v>
      </c>
      <c r="BK502" s="144">
        <f>ROUND(I502*H502,2)</f>
        <v>0</v>
      </c>
      <c r="BL502" s="15" t="s">
        <v>230</v>
      </c>
      <c r="BM502" s="143" t="s">
        <v>950</v>
      </c>
    </row>
    <row r="503" spans="2:65" s="1" customFormat="1" ht="24.2" customHeight="1" x14ac:dyDescent="0.2">
      <c r="B503" s="131"/>
      <c r="C503" s="132" t="s">
        <v>951</v>
      </c>
      <c r="D503" s="132" t="s">
        <v>156</v>
      </c>
      <c r="E503" s="133" t="s">
        <v>952</v>
      </c>
      <c r="F503" s="134" t="s">
        <v>953</v>
      </c>
      <c r="G503" s="135" t="s">
        <v>159</v>
      </c>
      <c r="H503" s="136">
        <v>52.9</v>
      </c>
      <c r="I503" s="137"/>
      <c r="J503" s="138">
        <f>ROUND(I503*H503,2)</f>
        <v>0</v>
      </c>
      <c r="K503" s="134" t="s">
        <v>160</v>
      </c>
      <c r="L503" s="30"/>
      <c r="M503" s="139" t="s">
        <v>1</v>
      </c>
      <c r="N503" s="140" t="s">
        <v>42</v>
      </c>
      <c r="P503" s="141">
        <f>O503*H503</f>
        <v>0</v>
      </c>
      <c r="Q503" s="141">
        <v>9.7800000000000005E-3</v>
      </c>
      <c r="R503" s="141">
        <f>Q503*H503</f>
        <v>0.51736199999999999</v>
      </c>
      <c r="S503" s="141">
        <v>0</v>
      </c>
      <c r="T503" s="142">
        <f>S503*H503</f>
        <v>0</v>
      </c>
      <c r="AR503" s="143" t="s">
        <v>230</v>
      </c>
      <c r="AT503" s="143" t="s">
        <v>156</v>
      </c>
      <c r="AU503" s="143" t="s">
        <v>84</v>
      </c>
      <c r="AY503" s="15" t="s">
        <v>154</v>
      </c>
      <c r="BE503" s="144">
        <f>IF(N503="základní",J503,0)</f>
        <v>0</v>
      </c>
      <c r="BF503" s="144">
        <f>IF(N503="snížená",J503,0)</f>
        <v>0</v>
      </c>
      <c r="BG503" s="144">
        <f>IF(N503="zákl. přenesená",J503,0)</f>
        <v>0</v>
      </c>
      <c r="BH503" s="144">
        <f>IF(N503="sníž. přenesená",J503,0)</f>
        <v>0</v>
      </c>
      <c r="BI503" s="144">
        <f>IF(N503="nulová",J503,0)</f>
        <v>0</v>
      </c>
      <c r="BJ503" s="15" t="s">
        <v>82</v>
      </c>
      <c r="BK503" s="144">
        <f>ROUND(I503*H503,2)</f>
        <v>0</v>
      </c>
      <c r="BL503" s="15" t="s">
        <v>230</v>
      </c>
      <c r="BM503" s="143" t="s">
        <v>954</v>
      </c>
    </row>
    <row r="504" spans="2:65" s="12" customFormat="1" x14ac:dyDescent="0.2">
      <c r="B504" s="145"/>
      <c r="D504" s="146" t="s">
        <v>163</v>
      </c>
      <c r="E504" s="147" t="s">
        <v>1</v>
      </c>
      <c r="F504" s="148" t="s">
        <v>955</v>
      </c>
      <c r="H504" s="149">
        <v>52.9</v>
      </c>
      <c r="I504" s="150"/>
      <c r="L504" s="145"/>
      <c r="M504" s="151"/>
      <c r="T504" s="152"/>
      <c r="AT504" s="147" t="s">
        <v>163</v>
      </c>
      <c r="AU504" s="147" t="s">
        <v>84</v>
      </c>
      <c r="AV504" s="12" t="s">
        <v>84</v>
      </c>
      <c r="AW504" s="12" t="s">
        <v>34</v>
      </c>
      <c r="AX504" s="12" t="s">
        <v>82</v>
      </c>
      <c r="AY504" s="147" t="s">
        <v>154</v>
      </c>
    </row>
    <row r="505" spans="2:65" s="1" customFormat="1" ht="21.75" customHeight="1" x14ac:dyDescent="0.2">
      <c r="B505" s="131"/>
      <c r="C505" s="132" t="s">
        <v>956</v>
      </c>
      <c r="D505" s="132" t="s">
        <v>156</v>
      </c>
      <c r="E505" s="133" t="s">
        <v>957</v>
      </c>
      <c r="F505" s="134" t="s">
        <v>958</v>
      </c>
      <c r="G505" s="135" t="s">
        <v>159</v>
      </c>
      <c r="H505" s="136">
        <v>52.9</v>
      </c>
      <c r="I505" s="137"/>
      <c r="J505" s="138">
        <f>ROUND(I505*H505,2)</f>
        <v>0</v>
      </c>
      <c r="K505" s="134" t="s">
        <v>160</v>
      </c>
      <c r="L505" s="30"/>
      <c r="M505" s="139" t="s">
        <v>1</v>
      </c>
      <c r="N505" s="140" t="s">
        <v>42</v>
      </c>
      <c r="P505" s="141">
        <f>O505*H505</f>
        <v>0</v>
      </c>
      <c r="Q505" s="141">
        <v>0</v>
      </c>
      <c r="R505" s="141">
        <f>Q505*H505</f>
        <v>0</v>
      </c>
      <c r="S505" s="141">
        <v>1.7999999999999999E-2</v>
      </c>
      <c r="T505" s="142">
        <f>S505*H505</f>
        <v>0.95219999999999994</v>
      </c>
      <c r="AR505" s="143" t="s">
        <v>230</v>
      </c>
      <c r="AT505" s="143" t="s">
        <v>156</v>
      </c>
      <c r="AU505" s="143" t="s">
        <v>84</v>
      </c>
      <c r="AY505" s="15" t="s">
        <v>154</v>
      </c>
      <c r="BE505" s="144">
        <f>IF(N505="základní",J505,0)</f>
        <v>0</v>
      </c>
      <c r="BF505" s="144">
        <f>IF(N505="snížená",J505,0)</f>
        <v>0</v>
      </c>
      <c r="BG505" s="144">
        <f>IF(N505="zákl. přenesená",J505,0)</f>
        <v>0</v>
      </c>
      <c r="BH505" s="144">
        <f>IF(N505="sníž. přenesená",J505,0)</f>
        <v>0</v>
      </c>
      <c r="BI505" s="144">
        <f>IF(N505="nulová",J505,0)</f>
        <v>0</v>
      </c>
      <c r="BJ505" s="15" t="s">
        <v>82</v>
      </c>
      <c r="BK505" s="144">
        <f>ROUND(I505*H505,2)</f>
        <v>0</v>
      </c>
      <c r="BL505" s="15" t="s">
        <v>230</v>
      </c>
      <c r="BM505" s="143" t="s">
        <v>959</v>
      </c>
    </row>
    <row r="506" spans="2:65" s="12" customFormat="1" x14ac:dyDescent="0.2">
      <c r="B506" s="145"/>
      <c r="D506" s="146" t="s">
        <v>163</v>
      </c>
      <c r="E506" s="147" t="s">
        <v>1</v>
      </c>
      <c r="F506" s="148" t="s">
        <v>960</v>
      </c>
      <c r="H506" s="149">
        <v>52.9</v>
      </c>
      <c r="I506" s="150"/>
      <c r="L506" s="145"/>
      <c r="M506" s="151"/>
      <c r="T506" s="152"/>
      <c r="AT506" s="147" t="s">
        <v>163</v>
      </c>
      <c r="AU506" s="147" t="s">
        <v>84</v>
      </c>
      <c r="AV506" s="12" t="s">
        <v>84</v>
      </c>
      <c r="AW506" s="12" t="s">
        <v>34</v>
      </c>
      <c r="AX506" s="12" t="s">
        <v>82</v>
      </c>
      <c r="AY506" s="147" t="s">
        <v>154</v>
      </c>
    </row>
    <row r="507" spans="2:65" s="1" customFormat="1" ht="24.2" customHeight="1" x14ac:dyDescent="0.2">
      <c r="B507" s="131"/>
      <c r="C507" s="132" t="s">
        <v>961</v>
      </c>
      <c r="D507" s="132" t="s">
        <v>156</v>
      </c>
      <c r="E507" s="133" t="s">
        <v>962</v>
      </c>
      <c r="F507" s="134" t="s">
        <v>963</v>
      </c>
      <c r="G507" s="135" t="s">
        <v>242</v>
      </c>
      <c r="H507" s="136">
        <v>0.51700000000000002</v>
      </c>
      <c r="I507" s="137"/>
      <c r="J507" s="138">
        <f>ROUND(I507*H507,2)</f>
        <v>0</v>
      </c>
      <c r="K507" s="134" t="s">
        <v>160</v>
      </c>
      <c r="L507" s="30"/>
      <c r="M507" s="139" t="s">
        <v>1</v>
      </c>
      <c r="N507" s="140" t="s">
        <v>42</v>
      </c>
      <c r="P507" s="141">
        <f>O507*H507</f>
        <v>0</v>
      </c>
      <c r="Q507" s="141">
        <v>0</v>
      </c>
      <c r="R507" s="141">
        <f>Q507*H507</f>
        <v>0</v>
      </c>
      <c r="S507" s="141">
        <v>0</v>
      </c>
      <c r="T507" s="142">
        <f>S507*H507</f>
        <v>0</v>
      </c>
      <c r="AR507" s="143" t="s">
        <v>230</v>
      </c>
      <c r="AT507" s="143" t="s">
        <v>156</v>
      </c>
      <c r="AU507" s="143" t="s">
        <v>84</v>
      </c>
      <c r="AY507" s="15" t="s">
        <v>154</v>
      </c>
      <c r="BE507" s="144">
        <f>IF(N507="základní",J507,0)</f>
        <v>0</v>
      </c>
      <c r="BF507" s="144">
        <f>IF(N507="snížená",J507,0)</f>
        <v>0</v>
      </c>
      <c r="BG507" s="144">
        <f>IF(N507="zákl. přenesená",J507,0)</f>
        <v>0</v>
      </c>
      <c r="BH507" s="144">
        <f>IF(N507="sníž. přenesená",J507,0)</f>
        <v>0</v>
      </c>
      <c r="BI507" s="144">
        <f>IF(N507="nulová",J507,0)</f>
        <v>0</v>
      </c>
      <c r="BJ507" s="15" t="s">
        <v>82</v>
      </c>
      <c r="BK507" s="144">
        <f>ROUND(I507*H507,2)</f>
        <v>0</v>
      </c>
      <c r="BL507" s="15" t="s">
        <v>230</v>
      </c>
      <c r="BM507" s="143" t="s">
        <v>964</v>
      </c>
    </row>
    <row r="508" spans="2:65" s="11" customFormat="1" ht="22.9" customHeight="1" x14ac:dyDescent="0.2">
      <c r="B508" s="119"/>
      <c r="D508" s="120" t="s">
        <v>76</v>
      </c>
      <c r="E508" s="129" t="s">
        <v>965</v>
      </c>
      <c r="F508" s="129" t="s">
        <v>966</v>
      </c>
      <c r="I508" s="122"/>
      <c r="J508" s="130">
        <f>BK508</f>
        <v>0</v>
      </c>
      <c r="L508" s="119"/>
      <c r="M508" s="124"/>
      <c r="P508" s="125">
        <f>SUM(P509:P532)</f>
        <v>0</v>
      </c>
      <c r="R508" s="125">
        <f>SUM(R509:R532)</f>
        <v>0.68082260000000017</v>
      </c>
      <c r="T508" s="126">
        <f>SUM(T509:T532)</f>
        <v>0.35936740000000006</v>
      </c>
      <c r="AR508" s="120" t="s">
        <v>84</v>
      </c>
      <c r="AT508" s="127" t="s">
        <v>76</v>
      </c>
      <c r="AU508" s="127" t="s">
        <v>82</v>
      </c>
      <c r="AY508" s="120" t="s">
        <v>154</v>
      </c>
      <c r="BK508" s="128">
        <f>SUM(BK509:BK532)</f>
        <v>0</v>
      </c>
    </row>
    <row r="509" spans="2:65" s="1" customFormat="1" ht="24.2" customHeight="1" x14ac:dyDescent="0.2">
      <c r="B509" s="131"/>
      <c r="C509" s="132" t="s">
        <v>967</v>
      </c>
      <c r="D509" s="132" t="s">
        <v>156</v>
      </c>
      <c r="E509" s="133" t="s">
        <v>968</v>
      </c>
      <c r="F509" s="134" t="s">
        <v>969</v>
      </c>
      <c r="G509" s="135" t="s">
        <v>159</v>
      </c>
      <c r="H509" s="136">
        <v>5.5650000000000004</v>
      </c>
      <c r="I509" s="137"/>
      <c r="J509" s="138">
        <f>ROUND(I509*H509,2)</f>
        <v>0</v>
      </c>
      <c r="K509" s="134" t="s">
        <v>160</v>
      </c>
      <c r="L509" s="30"/>
      <c r="M509" s="139" t="s">
        <v>1</v>
      </c>
      <c r="N509" s="140" t="s">
        <v>42</v>
      </c>
      <c r="P509" s="141">
        <f>O509*H509</f>
        <v>0</v>
      </c>
      <c r="Q509" s="141">
        <v>1.256E-2</v>
      </c>
      <c r="R509" s="141">
        <f>Q509*H509</f>
        <v>6.9896400000000011E-2</v>
      </c>
      <c r="S509" s="141">
        <v>0</v>
      </c>
      <c r="T509" s="142">
        <f>S509*H509</f>
        <v>0</v>
      </c>
      <c r="AR509" s="143" t="s">
        <v>230</v>
      </c>
      <c r="AT509" s="143" t="s">
        <v>156</v>
      </c>
      <c r="AU509" s="143" t="s">
        <v>84</v>
      </c>
      <c r="AY509" s="15" t="s">
        <v>154</v>
      </c>
      <c r="BE509" s="144">
        <f>IF(N509="základní",J509,0)</f>
        <v>0</v>
      </c>
      <c r="BF509" s="144">
        <f>IF(N509="snížená",J509,0)</f>
        <v>0</v>
      </c>
      <c r="BG509" s="144">
        <f>IF(N509="zákl. přenesená",J509,0)</f>
        <v>0</v>
      </c>
      <c r="BH509" s="144">
        <f>IF(N509="sníž. přenesená",J509,0)</f>
        <v>0</v>
      </c>
      <c r="BI509" s="144">
        <f>IF(N509="nulová",J509,0)</f>
        <v>0</v>
      </c>
      <c r="BJ509" s="15" t="s">
        <v>82</v>
      </c>
      <c r="BK509" s="144">
        <f>ROUND(I509*H509,2)</f>
        <v>0</v>
      </c>
      <c r="BL509" s="15" t="s">
        <v>230</v>
      </c>
      <c r="BM509" s="143" t="s">
        <v>970</v>
      </c>
    </row>
    <row r="510" spans="2:65" s="12" customFormat="1" x14ac:dyDescent="0.2">
      <c r="B510" s="145"/>
      <c r="D510" s="146" t="s">
        <v>163</v>
      </c>
      <c r="E510" s="147" t="s">
        <v>1</v>
      </c>
      <c r="F510" s="148" t="s">
        <v>971</v>
      </c>
      <c r="H510" s="149">
        <v>5.5650000000000004</v>
      </c>
      <c r="I510" s="150"/>
      <c r="L510" s="145"/>
      <c r="M510" s="151"/>
      <c r="T510" s="152"/>
      <c r="AT510" s="147" t="s">
        <v>163</v>
      </c>
      <c r="AU510" s="147" t="s">
        <v>84</v>
      </c>
      <c r="AV510" s="12" t="s">
        <v>84</v>
      </c>
      <c r="AW510" s="12" t="s">
        <v>34</v>
      </c>
      <c r="AX510" s="12" t="s">
        <v>82</v>
      </c>
      <c r="AY510" s="147" t="s">
        <v>154</v>
      </c>
    </row>
    <row r="511" spans="2:65" s="1" customFormat="1" ht="16.5" customHeight="1" x14ac:dyDescent="0.2">
      <c r="B511" s="131"/>
      <c r="C511" s="132" t="s">
        <v>972</v>
      </c>
      <c r="D511" s="132" t="s">
        <v>156</v>
      </c>
      <c r="E511" s="133" t="s">
        <v>973</v>
      </c>
      <c r="F511" s="134" t="s">
        <v>974</v>
      </c>
      <c r="G511" s="135" t="s">
        <v>159</v>
      </c>
      <c r="H511" s="136">
        <v>5.5650000000000004</v>
      </c>
      <c r="I511" s="137"/>
      <c r="J511" s="138">
        <f>ROUND(I511*H511,2)</f>
        <v>0</v>
      </c>
      <c r="K511" s="134" t="s">
        <v>160</v>
      </c>
      <c r="L511" s="30"/>
      <c r="M511" s="139" t="s">
        <v>1</v>
      </c>
      <c r="N511" s="140" t="s">
        <v>42</v>
      </c>
      <c r="P511" s="141">
        <f>O511*H511</f>
        <v>0</v>
      </c>
      <c r="Q511" s="141">
        <v>1E-4</v>
      </c>
      <c r="R511" s="141">
        <f>Q511*H511</f>
        <v>5.5650000000000003E-4</v>
      </c>
      <c r="S511" s="141">
        <v>0</v>
      </c>
      <c r="T511" s="142">
        <f>S511*H511</f>
        <v>0</v>
      </c>
      <c r="AR511" s="143" t="s">
        <v>230</v>
      </c>
      <c r="AT511" s="143" t="s">
        <v>156</v>
      </c>
      <c r="AU511" s="143" t="s">
        <v>84</v>
      </c>
      <c r="AY511" s="15" t="s">
        <v>154</v>
      </c>
      <c r="BE511" s="144">
        <f>IF(N511="základní",J511,0)</f>
        <v>0</v>
      </c>
      <c r="BF511" s="144">
        <f>IF(N511="snížená",J511,0)</f>
        <v>0</v>
      </c>
      <c r="BG511" s="144">
        <f>IF(N511="zákl. přenesená",J511,0)</f>
        <v>0</v>
      </c>
      <c r="BH511" s="144">
        <f>IF(N511="sníž. přenesená",J511,0)</f>
        <v>0</v>
      </c>
      <c r="BI511" s="144">
        <f>IF(N511="nulová",J511,0)</f>
        <v>0</v>
      </c>
      <c r="BJ511" s="15" t="s">
        <v>82</v>
      </c>
      <c r="BK511" s="144">
        <f>ROUND(I511*H511,2)</f>
        <v>0</v>
      </c>
      <c r="BL511" s="15" t="s">
        <v>230</v>
      </c>
      <c r="BM511" s="143" t="s">
        <v>975</v>
      </c>
    </row>
    <row r="512" spans="2:65" s="1" customFormat="1" ht="24.2" customHeight="1" x14ac:dyDescent="0.2">
      <c r="B512" s="131"/>
      <c r="C512" s="132" t="s">
        <v>976</v>
      </c>
      <c r="D512" s="132" t="s">
        <v>156</v>
      </c>
      <c r="E512" s="133" t="s">
        <v>977</v>
      </c>
      <c r="F512" s="134" t="s">
        <v>978</v>
      </c>
      <c r="G512" s="135" t="s">
        <v>159</v>
      </c>
      <c r="H512" s="136">
        <v>5.5650000000000004</v>
      </c>
      <c r="I512" s="137"/>
      <c r="J512" s="138">
        <f>ROUND(I512*H512,2)</f>
        <v>0</v>
      </c>
      <c r="K512" s="134" t="s">
        <v>160</v>
      </c>
      <c r="L512" s="30"/>
      <c r="M512" s="139" t="s">
        <v>1</v>
      </c>
      <c r="N512" s="140" t="s">
        <v>42</v>
      </c>
      <c r="P512" s="141">
        <f>O512*H512</f>
        <v>0</v>
      </c>
      <c r="Q512" s="141">
        <v>0</v>
      </c>
      <c r="R512" s="141">
        <f>Q512*H512</f>
        <v>0</v>
      </c>
      <c r="S512" s="141">
        <v>2.835E-2</v>
      </c>
      <c r="T512" s="142">
        <f>S512*H512</f>
        <v>0.15776775000000001</v>
      </c>
      <c r="AR512" s="143" t="s">
        <v>230</v>
      </c>
      <c r="AT512" s="143" t="s">
        <v>156</v>
      </c>
      <c r="AU512" s="143" t="s">
        <v>84</v>
      </c>
      <c r="AY512" s="15" t="s">
        <v>154</v>
      </c>
      <c r="BE512" s="144">
        <f>IF(N512="základní",J512,0)</f>
        <v>0</v>
      </c>
      <c r="BF512" s="144">
        <f>IF(N512="snížená",J512,0)</f>
        <v>0</v>
      </c>
      <c r="BG512" s="144">
        <f>IF(N512="zákl. přenesená",J512,0)</f>
        <v>0</v>
      </c>
      <c r="BH512" s="144">
        <f>IF(N512="sníž. přenesená",J512,0)</f>
        <v>0</v>
      </c>
      <c r="BI512" s="144">
        <f>IF(N512="nulová",J512,0)</f>
        <v>0</v>
      </c>
      <c r="BJ512" s="15" t="s">
        <v>82</v>
      </c>
      <c r="BK512" s="144">
        <f>ROUND(I512*H512,2)</f>
        <v>0</v>
      </c>
      <c r="BL512" s="15" t="s">
        <v>230</v>
      </c>
      <c r="BM512" s="143" t="s">
        <v>979</v>
      </c>
    </row>
    <row r="513" spans="2:65" s="12" customFormat="1" x14ac:dyDescent="0.2">
      <c r="B513" s="145"/>
      <c r="D513" s="146" t="s">
        <v>163</v>
      </c>
      <c r="E513" s="147" t="s">
        <v>1</v>
      </c>
      <c r="F513" s="148" t="s">
        <v>980</v>
      </c>
      <c r="H513" s="149">
        <v>5.5650000000000004</v>
      </c>
      <c r="I513" s="150"/>
      <c r="L513" s="145"/>
      <c r="M513" s="151"/>
      <c r="T513" s="152"/>
      <c r="AT513" s="147" t="s">
        <v>163</v>
      </c>
      <c r="AU513" s="147" t="s">
        <v>84</v>
      </c>
      <c r="AV513" s="12" t="s">
        <v>84</v>
      </c>
      <c r="AW513" s="12" t="s">
        <v>34</v>
      </c>
      <c r="AX513" s="12" t="s">
        <v>82</v>
      </c>
      <c r="AY513" s="147" t="s">
        <v>154</v>
      </c>
    </row>
    <row r="514" spans="2:65" s="1" customFormat="1" ht="49.15" customHeight="1" x14ac:dyDescent="0.2">
      <c r="B514" s="131"/>
      <c r="C514" s="132" t="s">
        <v>981</v>
      </c>
      <c r="D514" s="132" t="s">
        <v>156</v>
      </c>
      <c r="E514" s="133" t="s">
        <v>982</v>
      </c>
      <c r="F514" s="134" t="s">
        <v>983</v>
      </c>
      <c r="G514" s="135" t="s">
        <v>159</v>
      </c>
      <c r="H514" s="136">
        <v>20.010000000000002</v>
      </c>
      <c r="I514" s="137"/>
      <c r="J514" s="138">
        <f>ROUND(I514*H514,2)</f>
        <v>0</v>
      </c>
      <c r="K514" s="134" t="s">
        <v>160</v>
      </c>
      <c r="L514" s="30"/>
      <c r="M514" s="139" t="s">
        <v>1</v>
      </c>
      <c r="N514" s="140" t="s">
        <v>42</v>
      </c>
      <c r="P514" s="141">
        <f>O514*H514</f>
        <v>0</v>
      </c>
      <c r="Q514" s="141">
        <v>1.217E-2</v>
      </c>
      <c r="R514" s="141">
        <f>Q514*H514</f>
        <v>0.24352170000000004</v>
      </c>
      <c r="S514" s="141">
        <v>0</v>
      </c>
      <c r="T514" s="142">
        <f>S514*H514</f>
        <v>0</v>
      </c>
      <c r="AR514" s="143" t="s">
        <v>230</v>
      </c>
      <c r="AT514" s="143" t="s">
        <v>156</v>
      </c>
      <c r="AU514" s="143" t="s">
        <v>84</v>
      </c>
      <c r="AY514" s="15" t="s">
        <v>154</v>
      </c>
      <c r="BE514" s="144">
        <f>IF(N514="základní",J514,0)</f>
        <v>0</v>
      </c>
      <c r="BF514" s="144">
        <f>IF(N514="snížená",J514,0)</f>
        <v>0</v>
      </c>
      <c r="BG514" s="144">
        <f>IF(N514="zákl. přenesená",J514,0)</f>
        <v>0</v>
      </c>
      <c r="BH514" s="144">
        <f>IF(N514="sníž. přenesená",J514,0)</f>
        <v>0</v>
      </c>
      <c r="BI514" s="144">
        <f>IF(N514="nulová",J514,0)</f>
        <v>0</v>
      </c>
      <c r="BJ514" s="15" t="s">
        <v>82</v>
      </c>
      <c r="BK514" s="144">
        <f>ROUND(I514*H514,2)</f>
        <v>0</v>
      </c>
      <c r="BL514" s="15" t="s">
        <v>230</v>
      </c>
      <c r="BM514" s="143" t="s">
        <v>984</v>
      </c>
    </row>
    <row r="515" spans="2:65" s="12" customFormat="1" x14ac:dyDescent="0.2">
      <c r="B515" s="145"/>
      <c r="D515" s="146" t="s">
        <v>163</v>
      </c>
      <c r="E515" s="147" t="s">
        <v>1</v>
      </c>
      <c r="F515" s="148" t="s">
        <v>985</v>
      </c>
      <c r="H515" s="149">
        <v>20.010000000000002</v>
      </c>
      <c r="I515" s="150"/>
      <c r="L515" s="145"/>
      <c r="M515" s="151"/>
      <c r="T515" s="152"/>
      <c r="AT515" s="147" t="s">
        <v>163</v>
      </c>
      <c r="AU515" s="147" t="s">
        <v>84</v>
      </c>
      <c r="AV515" s="12" t="s">
        <v>84</v>
      </c>
      <c r="AW515" s="12" t="s">
        <v>34</v>
      </c>
      <c r="AX515" s="12" t="s">
        <v>82</v>
      </c>
      <c r="AY515" s="147" t="s">
        <v>154</v>
      </c>
    </row>
    <row r="516" spans="2:65" s="1" customFormat="1" ht="16.5" customHeight="1" x14ac:dyDescent="0.2">
      <c r="B516" s="131"/>
      <c r="C516" s="132" t="s">
        <v>986</v>
      </c>
      <c r="D516" s="132" t="s">
        <v>156</v>
      </c>
      <c r="E516" s="133" t="s">
        <v>987</v>
      </c>
      <c r="F516" s="134" t="s">
        <v>988</v>
      </c>
      <c r="G516" s="135" t="s">
        <v>159</v>
      </c>
      <c r="H516" s="136">
        <v>23.695</v>
      </c>
      <c r="I516" s="137"/>
      <c r="J516" s="138">
        <f>ROUND(I516*H516,2)</f>
        <v>0</v>
      </c>
      <c r="K516" s="134" t="s">
        <v>160</v>
      </c>
      <c r="L516" s="30"/>
      <c r="M516" s="139" t="s">
        <v>1</v>
      </c>
      <c r="N516" s="140" t="s">
        <v>42</v>
      </c>
      <c r="P516" s="141">
        <f>O516*H516</f>
        <v>0</v>
      </c>
      <c r="Q516" s="141">
        <v>1E-4</v>
      </c>
      <c r="R516" s="141">
        <f>Q516*H516</f>
        <v>2.3695000000000001E-3</v>
      </c>
      <c r="S516" s="141">
        <v>0</v>
      </c>
      <c r="T516" s="142">
        <f>S516*H516</f>
        <v>0</v>
      </c>
      <c r="AR516" s="143" t="s">
        <v>230</v>
      </c>
      <c r="AT516" s="143" t="s">
        <v>156</v>
      </c>
      <c r="AU516" s="143" t="s">
        <v>84</v>
      </c>
      <c r="AY516" s="15" t="s">
        <v>154</v>
      </c>
      <c r="BE516" s="144">
        <f>IF(N516="základní",J516,0)</f>
        <v>0</v>
      </c>
      <c r="BF516" s="144">
        <f>IF(N516="snížená",J516,0)</f>
        <v>0</v>
      </c>
      <c r="BG516" s="144">
        <f>IF(N516="zákl. přenesená",J516,0)</f>
        <v>0</v>
      </c>
      <c r="BH516" s="144">
        <f>IF(N516="sníž. přenesená",J516,0)</f>
        <v>0</v>
      </c>
      <c r="BI516" s="144">
        <f>IF(N516="nulová",J516,0)</f>
        <v>0</v>
      </c>
      <c r="BJ516" s="15" t="s">
        <v>82</v>
      </c>
      <c r="BK516" s="144">
        <f>ROUND(I516*H516,2)</f>
        <v>0</v>
      </c>
      <c r="BL516" s="15" t="s">
        <v>230</v>
      </c>
      <c r="BM516" s="143" t="s">
        <v>989</v>
      </c>
    </row>
    <row r="517" spans="2:65" s="12" customFormat="1" x14ac:dyDescent="0.2">
      <c r="B517" s="145"/>
      <c r="D517" s="146" t="s">
        <v>163</v>
      </c>
      <c r="E517" s="147" t="s">
        <v>1</v>
      </c>
      <c r="F517" s="148" t="s">
        <v>990</v>
      </c>
      <c r="H517" s="149">
        <v>23.695</v>
      </c>
      <c r="I517" s="150"/>
      <c r="L517" s="145"/>
      <c r="M517" s="151"/>
      <c r="T517" s="152"/>
      <c r="AT517" s="147" t="s">
        <v>163</v>
      </c>
      <c r="AU517" s="147" t="s">
        <v>84</v>
      </c>
      <c r="AV517" s="12" t="s">
        <v>84</v>
      </c>
      <c r="AW517" s="12" t="s">
        <v>34</v>
      </c>
      <c r="AX517" s="12" t="s">
        <v>82</v>
      </c>
      <c r="AY517" s="147" t="s">
        <v>154</v>
      </c>
    </row>
    <row r="518" spans="2:65" s="1" customFormat="1" ht="21.75" customHeight="1" x14ac:dyDescent="0.2">
      <c r="B518" s="131"/>
      <c r="C518" s="132" t="s">
        <v>991</v>
      </c>
      <c r="D518" s="132" t="s">
        <v>156</v>
      </c>
      <c r="E518" s="133" t="s">
        <v>992</v>
      </c>
      <c r="F518" s="134" t="s">
        <v>993</v>
      </c>
      <c r="G518" s="135" t="s">
        <v>159</v>
      </c>
      <c r="H518" s="136">
        <v>8.7100000000000009</v>
      </c>
      <c r="I518" s="137"/>
      <c r="J518" s="138">
        <f>ROUND(I518*H518,2)</f>
        <v>0</v>
      </c>
      <c r="K518" s="134" t="s">
        <v>160</v>
      </c>
      <c r="L518" s="30"/>
      <c r="M518" s="139" t="s">
        <v>1</v>
      </c>
      <c r="N518" s="140" t="s">
        <v>42</v>
      </c>
      <c r="P518" s="141">
        <f>O518*H518</f>
        <v>0</v>
      </c>
      <c r="Q518" s="141">
        <v>0</v>
      </c>
      <c r="R518" s="141">
        <f>Q518*H518</f>
        <v>0</v>
      </c>
      <c r="S518" s="141">
        <v>0</v>
      </c>
      <c r="T518" s="142">
        <f>S518*H518</f>
        <v>0</v>
      </c>
      <c r="AR518" s="143" t="s">
        <v>230</v>
      </c>
      <c r="AT518" s="143" t="s">
        <v>156</v>
      </c>
      <c r="AU518" s="143" t="s">
        <v>84</v>
      </c>
      <c r="AY518" s="15" t="s">
        <v>154</v>
      </c>
      <c r="BE518" s="144">
        <f>IF(N518="základní",J518,0)</f>
        <v>0</v>
      </c>
      <c r="BF518" s="144">
        <f>IF(N518="snížená",J518,0)</f>
        <v>0</v>
      </c>
      <c r="BG518" s="144">
        <f>IF(N518="zákl. přenesená",J518,0)</f>
        <v>0</v>
      </c>
      <c r="BH518" s="144">
        <f>IF(N518="sníž. přenesená",J518,0)</f>
        <v>0</v>
      </c>
      <c r="BI518" s="144">
        <f>IF(N518="nulová",J518,0)</f>
        <v>0</v>
      </c>
      <c r="BJ518" s="15" t="s">
        <v>82</v>
      </c>
      <c r="BK518" s="144">
        <f>ROUND(I518*H518,2)</f>
        <v>0</v>
      </c>
      <c r="BL518" s="15" t="s">
        <v>230</v>
      </c>
      <c r="BM518" s="143" t="s">
        <v>994</v>
      </c>
    </row>
    <row r="519" spans="2:65" s="1" customFormat="1" ht="24.2" customHeight="1" x14ac:dyDescent="0.2">
      <c r="B519" s="131"/>
      <c r="C519" s="160" t="s">
        <v>995</v>
      </c>
      <c r="D519" s="160" t="s">
        <v>297</v>
      </c>
      <c r="E519" s="161" t="s">
        <v>996</v>
      </c>
      <c r="F519" s="162" t="s">
        <v>997</v>
      </c>
      <c r="G519" s="163" t="s">
        <v>159</v>
      </c>
      <c r="H519" s="164">
        <v>8.8840000000000003</v>
      </c>
      <c r="I519" s="165"/>
      <c r="J519" s="166">
        <f>ROUND(I519*H519,2)</f>
        <v>0</v>
      </c>
      <c r="K519" s="162" t="s">
        <v>160</v>
      </c>
      <c r="L519" s="167"/>
      <c r="M519" s="168" t="s">
        <v>1</v>
      </c>
      <c r="N519" s="169" t="s">
        <v>42</v>
      </c>
      <c r="P519" s="141">
        <f>O519*H519</f>
        <v>0</v>
      </c>
      <c r="Q519" s="141">
        <v>1.4E-3</v>
      </c>
      <c r="R519" s="141">
        <f>Q519*H519</f>
        <v>1.24376E-2</v>
      </c>
      <c r="S519" s="141">
        <v>0</v>
      </c>
      <c r="T519" s="142">
        <f>S519*H519</f>
        <v>0</v>
      </c>
      <c r="AR519" s="143" t="s">
        <v>312</v>
      </c>
      <c r="AT519" s="143" t="s">
        <v>297</v>
      </c>
      <c r="AU519" s="143" t="s">
        <v>84</v>
      </c>
      <c r="AY519" s="15" t="s">
        <v>154</v>
      </c>
      <c r="BE519" s="144">
        <f>IF(N519="základní",J519,0)</f>
        <v>0</v>
      </c>
      <c r="BF519" s="144">
        <f>IF(N519="snížená",J519,0)</f>
        <v>0</v>
      </c>
      <c r="BG519" s="144">
        <f>IF(N519="zákl. přenesená",J519,0)</f>
        <v>0</v>
      </c>
      <c r="BH519" s="144">
        <f>IF(N519="sníž. přenesená",J519,0)</f>
        <v>0</v>
      </c>
      <c r="BI519" s="144">
        <f>IF(N519="nulová",J519,0)</f>
        <v>0</v>
      </c>
      <c r="BJ519" s="15" t="s">
        <v>82</v>
      </c>
      <c r="BK519" s="144">
        <f>ROUND(I519*H519,2)</f>
        <v>0</v>
      </c>
      <c r="BL519" s="15" t="s">
        <v>230</v>
      </c>
      <c r="BM519" s="143" t="s">
        <v>998</v>
      </c>
    </row>
    <row r="520" spans="2:65" s="12" customFormat="1" x14ac:dyDescent="0.2">
      <c r="B520" s="145"/>
      <c r="D520" s="146" t="s">
        <v>163</v>
      </c>
      <c r="F520" s="148" t="s">
        <v>999</v>
      </c>
      <c r="H520" s="149">
        <v>8.8840000000000003</v>
      </c>
      <c r="I520" s="150"/>
      <c r="L520" s="145"/>
      <c r="M520" s="151"/>
      <c r="T520" s="152"/>
      <c r="AT520" s="147" t="s">
        <v>163</v>
      </c>
      <c r="AU520" s="147" t="s">
        <v>84</v>
      </c>
      <c r="AV520" s="12" t="s">
        <v>84</v>
      </c>
      <c r="AW520" s="12" t="s">
        <v>3</v>
      </c>
      <c r="AX520" s="12" t="s">
        <v>82</v>
      </c>
      <c r="AY520" s="147" t="s">
        <v>154</v>
      </c>
    </row>
    <row r="521" spans="2:65" s="1" customFormat="1" ht="24.2" customHeight="1" x14ac:dyDescent="0.2">
      <c r="B521" s="131"/>
      <c r="C521" s="132" t="s">
        <v>1000</v>
      </c>
      <c r="D521" s="132" t="s">
        <v>156</v>
      </c>
      <c r="E521" s="133" t="s">
        <v>1001</v>
      </c>
      <c r="F521" s="134" t="s">
        <v>1002</v>
      </c>
      <c r="G521" s="135" t="s">
        <v>159</v>
      </c>
      <c r="H521" s="136">
        <v>8.7100000000000009</v>
      </c>
      <c r="I521" s="137"/>
      <c r="J521" s="138">
        <f>ROUND(I521*H521,2)</f>
        <v>0</v>
      </c>
      <c r="K521" s="134" t="s">
        <v>160</v>
      </c>
      <c r="L521" s="30"/>
      <c r="M521" s="139" t="s">
        <v>1</v>
      </c>
      <c r="N521" s="140" t="s">
        <v>42</v>
      </c>
      <c r="P521" s="141">
        <f>O521*H521</f>
        <v>0</v>
      </c>
      <c r="Q521" s="141">
        <v>0</v>
      </c>
      <c r="R521" s="141">
        <f>Q521*H521</f>
        <v>0</v>
      </c>
      <c r="S521" s="141">
        <v>1.721E-2</v>
      </c>
      <c r="T521" s="142">
        <f>S521*H521</f>
        <v>0.14989910000000001</v>
      </c>
      <c r="AR521" s="143" t="s">
        <v>230</v>
      </c>
      <c r="AT521" s="143" t="s">
        <v>156</v>
      </c>
      <c r="AU521" s="143" t="s">
        <v>84</v>
      </c>
      <c r="AY521" s="15" t="s">
        <v>154</v>
      </c>
      <c r="BE521" s="144">
        <f>IF(N521="základní",J521,0)</f>
        <v>0</v>
      </c>
      <c r="BF521" s="144">
        <f>IF(N521="snížená",J521,0)</f>
        <v>0</v>
      </c>
      <c r="BG521" s="144">
        <f>IF(N521="zákl. přenesená",J521,0)</f>
        <v>0</v>
      </c>
      <c r="BH521" s="144">
        <f>IF(N521="sníž. přenesená",J521,0)</f>
        <v>0</v>
      </c>
      <c r="BI521" s="144">
        <f>IF(N521="nulová",J521,0)</f>
        <v>0</v>
      </c>
      <c r="BJ521" s="15" t="s">
        <v>82</v>
      </c>
      <c r="BK521" s="144">
        <f>ROUND(I521*H521,2)</f>
        <v>0</v>
      </c>
      <c r="BL521" s="15" t="s">
        <v>230</v>
      </c>
      <c r="BM521" s="143" t="s">
        <v>1003</v>
      </c>
    </row>
    <row r="522" spans="2:65" s="12" customFormat="1" x14ac:dyDescent="0.2">
      <c r="B522" s="145"/>
      <c r="D522" s="146" t="s">
        <v>163</v>
      </c>
      <c r="E522" s="147" t="s">
        <v>1</v>
      </c>
      <c r="F522" s="148" t="s">
        <v>1004</v>
      </c>
      <c r="H522" s="149">
        <v>8.7100000000000009</v>
      </c>
      <c r="I522" s="150"/>
      <c r="L522" s="145"/>
      <c r="M522" s="151"/>
      <c r="T522" s="152"/>
      <c r="AT522" s="147" t="s">
        <v>163</v>
      </c>
      <c r="AU522" s="147" t="s">
        <v>84</v>
      </c>
      <c r="AV522" s="12" t="s">
        <v>84</v>
      </c>
      <c r="AW522" s="12" t="s">
        <v>34</v>
      </c>
      <c r="AX522" s="12" t="s">
        <v>82</v>
      </c>
      <c r="AY522" s="147" t="s">
        <v>154</v>
      </c>
    </row>
    <row r="523" spans="2:65" s="1" customFormat="1" ht="21.75" customHeight="1" x14ac:dyDescent="0.2">
      <c r="B523" s="131"/>
      <c r="C523" s="132" t="s">
        <v>1005</v>
      </c>
      <c r="D523" s="132" t="s">
        <v>156</v>
      </c>
      <c r="E523" s="133" t="s">
        <v>1006</v>
      </c>
      <c r="F523" s="134" t="s">
        <v>1007</v>
      </c>
      <c r="G523" s="135" t="s">
        <v>159</v>
      </c>
      <c r="H523" s="136">
        <v>3.6850000000000001</v>
      </c>
      <c r="I523" s="137"/>
      <c r="J523" s="138">
        <f>ROUND(I523*H523,2)</f>
        <v>0</v>
      </c>
      <c r="K523" s="134" t="s">
        <v>160</v>
      </c>
      <c r="L523" s="30"/>
      <c r="M523" s="139" t="s">
        <v>1</v>
      </c>
      <c r="N523" s="140" t="s">
        <v>42</v>
      </c>
      <c r="P523" s="141">
        <f>O523*H523</f>
        <v>0</v>
      </c>
      <c r="Q523" s="141">
        <v>1.221E-2</v>
      </c>
      <c r="R523" s="141">
        <f>Q523*H523</f>
        <v>4.4993850000000002E-2</v>
      </c>
      <c r="S523" s="141">
        <v>0</v>
      </c>
      <c r="T523" s="142">
        <f>S523*H523</f>
        <v>0</v>
      </c>
      <c r="AR523" s="143" t="s">
        <v>230</v>
      </c>
      <c r="AT523" s="143" t="s">
        <v>156</v>
      </c>
      <c r="AU523" s="143" t="s">
        <v>84</v>
      </c>
      <c r="AY523" s="15" t="s">
        <v>154</v>
      </c>
      <c r="BE523" s="144">
        <f>IF(N523="základní",J523,0)</f>
        <v>0</v>
      </c>
      <c r="BF523" s="144">
        <f>IF(N523="snížená",J523,0)</f>
        <v>0</v>
      </c>
      <c r="BG523" s="144">
        <f>IF(N523="zákl. přenesená",J523,0)</f>
        <v>0</v>
      </c>
      <c r="BH523" s="144">
        <f>IF(N523="sníž. přenesená",J523,0)</f>
        <v>0</v>
      </c>
      <c r="BI523" s="144">
        <f>IF(N523="nulová",J523,0)</f>
        <v>0</v>
      </c>
      <c r="BJ523" s="15" t="s">
        <v>82</v>
      </c>
      <c r="BK523" s="144">
        <f>ROUND(I523*H523,2)</f>
        <v>0</v>
      </c>
      <c r="BL523" s="15" t="s">
        <v>230</v>
      </c>
      <c r="BM523" s="143" t="s">
        <v>1008</v>
      </c>
    </row>
    <row r="524" spans="2:65" s="12" customFormat="1" x14ac:dyDescent="0.2">
      <c r="B524" s="145"/>
      <c r="D524" s="146" t="s">
        <v>163</v>
      </c>
      <c r="E524" s="147" t="s">
        <v>1</v>
      </c>
      <c r="F524" s="148" t="s">
        <v>1009</v>
      </c>
      <c r="H524" s="149">
        <v>3.6850000000000001</v>
      </c>
      <c r="I524" s="150"/>
      <c r="L524" s="145"/>
      <c r="M524" s="151"/>
      <c r="T524" s="152"/>
      <c r="AT524" s="147" t="s">
        <v>163</v>
      </c>
      <c r="AU524" s="147" t="s">
        <v>84</v>
      </c>
      <c r="AV524" s="12" t="s">
        <v>84</v>
      </c>
      <c r="AW524" s="12" t="s">
        <v>34</v>
      </c>
      <c r="AX524" s="12" t="s">
        <v>82</v>
      </c>
      <c r="AY524" s="147" t="s">
        <v>154</v>
      </c>
    </row>
    <row r="525" spans="2:65" s="1" customFormat="1" ht="21.75" customHeight="1" x14ac:dyDescent="0.2">
      <c r="B525" s="131"/>
      <c r="C525" s="132" t="s">
        <v>1010</v>
      </c>
      <c r="D525" s="132" t="s">
        <v>156</v>
      </c>
      <c r="E525" s="133" t="s">
        <v>1011</v>
      </c>
      <c r="F525" s="134" t="s">
        <v>1012</v>
      </c>
      <c r="G525" s="135" t="s">
        <v>178</v>
      </c>
      <c r="H525" s="136">
        <v>5.0250000000000004</v>
      </c>
      <c r="I525" s="137"/>
      <c r="J525" s="138">
        <f>ROUND(I525*H525,2)</f>
        <v>0</v>
      </c>
      <c r="K525" s="134" t="s">
        <v>160</v>
      </c>
      <c r="L525" s="30"/>
      <c r="M525" s="139" t="s">
        <v>1</v>
      </c>
      <c r="N525" s="140" t="s">
        <v>42</v>
      </c>
      <c r="P525" s="141">
        <f>O525*H525</f>
        <v>0</v>
      </c>
      <c r="Q525" s="141">
        <v>1.009E-2</v>
      </c>
      <c r="R525" s="141">
        <f>Q525*H525</f>
        <v>5.0702250000000004E-2</v>
      </c>
      <c r="S525" s="141">
        <v>0</v>
      </c>
      <c r="T525" s="142">
        <f>S525*H525</f>
        <v>0</v>
      </c>
      <c r="AR525" s="143" t="s">
        <v>230</v>
      </c>
      <c r="AT525" s="143" t="s">
        <v>156</v>
      </c>
      <c r="AU525" s="143" t="s">
        <v>84</v>
      </c>
      <c r="AY525" s="15" t="s">
        <v>154</v>
      </c>
      <c r="BE525" s="144">
        <f>IF(N525="základní",J525,0)</f>
        <v>0</v>
      </c>
      <c r="BF525" s="144">
        <f>IF(N525="snížená",J525,0)</f>
        <v>0</v>
      </c>
      <c r="BG525" s="144">
        <f>IF(N525="zákl. přenesená",J525,0)</f>
        <v>0</v>
      </c>
      <c r="BH525" s="144">
        <f>IF(N525="sníž. přenesená",J525,0)</f>
        <v>0</v>
      </c>
      <c r="BI525" s="144">
        <f>IF(N525="nulová",J525,0)</f>
        <v>0</v>
      </c>
      <c r="BJ525" s="15" t="s">
        <v>82</v>
      </c>
      <c r="BK525" s="144">
        <f>ROUND(I525*H525,2)</f>
        <v>0</v>
      </c>
      <c r="BL525" s="15" t="s">
        <v>230</v>
      </c>
      <c r="BM525" s="143" t="s">
        <v>1013</v>
      </c>
    </row>
    <row r="526" spans="2:65" s="1" customFormat="1" ht="21.75" customHeight="1" x14ac:dyDescent="0.2">
      <c r="B526" s="131"/>
      <c r="C526" s="132" t="s">
        <v>1014</v>
      </c>
      <c r="D526" s="132" t="s">
        <v>156</v>
      </c>
      <c r="E526" s="133" t="s">
        <v>1015</v>
      </c>
      <c r="F526" s="134" t="s">
        <v>1016</v>
      </c>
      <c r="G526" s="135" t="s">
        <v>178</v>
      </c>
      <c r="H526" s="136">
        <v>2.93</v>
      </c>
      <c r="I526" s="137"/>
      <c r="J526" s="138">
        <f>ROUND(I526*H526,2)</f>
        <v>0</v>
      </c>
      <c r="K526" s="134" t="s">
        <v>1</v>
      </c>
      <c r="L526" s="30"/>
      <c r="M526" s="139" t="s">
        <v>1</v>
      </c>
      <c r="N526" s="140" t="s">
        <v>42</v>
      </c>
      <c r="P526" s="141">
        <f>O526*H526</f>
        <v>0</v>
      </c>
      <c r="Q526" s="141">
        <v>2.4160000000000001E-2</v>
      </c>
      <c r="R526" s="141">
        <f>Q526*H526</f>
        <v>7.0788800000000013E-2</v>
      </c>
      <c r="S526" s="141">
        <v>0</v>
      </c>
      <c r="T526" s="142">
        <f>S526*H526</f>
        <v>0</v>
      </c>
      <c r="AR526" s="143" t="s">
        <v>230</v>
      </c>
      <c r="AT526" s="143" t="s">
        <v>156</v>
      </c>
      <c r="AU526" s="143" t="s">
        <v>84</v>
      </c>
      <c r="AY526" s="15" t="s">
        <v>154</v>
      </c>
      <c r="BE526" s="144">
        <f>IF(N526="základní",J526,0)</f>
        <v>0</v>
      </c>
      <c r="BF526" s="144">
        <f>IF(N526="snížená",J526,0)</f>
        <v>0</v>
      </c>
      <c r="BG526" s="144">
        <f>IF(N526="zákl. přenesená",J526,0)</f>
        <v>0</v>
      </c>
      <c r="BH526" s="144">
        <f>IF(N526="sníž. přenesená",J526,0)</f>
        <v>0</v>
      </c>
      <c r="BI526" s="144">
        <f>IF(N526="nulová",J526,0)</f>
        <v>0</v>
      </c>
      <c r="BJ526" s="15" t="s">
        <v>82</v>
      </c>
      <c r="BK526" s="144">
        <f>ROUND(I526*H526,2)</f>
        <v>0</v>
      </c>
      <c r="BL526" s="15" t="s">
        <v>230</v>
      </c>
      <c r="BM526" s="143" t="s">
        <v>1017</v>
      </c>
    </row>
    <row r="527" spans="2:65" s="12" customFormat="1" x14ac:dyDescent="0.2">
      <c r="B527" s="145"/>
      <c r="D527" s="146" t="s">
        <v>163</v>
      </c>
      <c r="E527" s="147" t="s">
        <v>1</v>
      </c>
      <c r="F527" s="148" t="s">
        <v>1018</v>
      </c>
      <c r="H527" s="149">
        <v>2.93</v>
      </c>
      <c r="I527" s="150"/>
      <c r="L527" s="145"/>
      <c r="M527" s="151"/>
      <c r="T527" s="152"/>
      <c r="AT527" s="147" t="s">
        <v>163</v>
      </c>
      <c r="AU527" s="147" t="s">
        <v>84</v>
      </c>
      <c r="AV527" s="12" t="s">
        <v>84</v>
      </c>
      <c r="AW527" s="12" t="s">
        <v>34</v>
      </c>
      <c r="AX527" s="12" t="s">
        <v>82</v>
      </c>
      <c r="AY527" s="147" t="s">
        <v>154</v>
      </c>
    </row>
    <row r="528" spans="2:65" s="1" customFormat="1" ht="16.5" customHeight="1" x14ac:dyDescent="0.2">
      <c r="B528" s="131"/>
      <c r="C528" s="160" t="s">
        <v>1019</v>
      </c>
      <c r="D528" s="160" t="s">
        <v>297</v>
      </c>
      <c r="E528" s="161" t="s">
        <v>1020</v>
      </c>
      <c r="F528" s="162" t="s">
        <v>1021</v>
      </c>
      <c r="G528" s="163" t="s">
        <v>159</v>
      </c>
      <c r="H528" s="164">
        <v>8.8360000000000003</v>
      </c>
      <c r="I528" s="165"/>
      <c r="J528" s="166">
        <f>ROUND(I528*H528,2)</f>
        <v>0</v>
      </c>
      <c r="K528" s="162" t="s">
        <v>1</v>
      </c>
      <c r="L528" s="167"/>
      <c r="M528" s="168" t="s">
        <v>1</v>
      </c>
      <c r="N528" s="169" t="s">
        <v>42</v>
      </c>
      <c r="P528" s="141">
        <f>O528*H528</f>
        <v>0</v>
      </c>
      <c r="Q528" s="141">
        <v>2.1000000000000001E-2</v>
      </c>
      <c r="R528" s="141">
        <f>Q528*H528</f>
        <v>0.18555600000000003</v>
      </c>
      <c r="S528" s="141">
        <v>0</v>
      </c>
      <c r="T528" s="142">
        <f>S528*H528</f>
        <v>0</v>
      </c>
      <c r="AR528" s="143" t="s">
        <v>312</v>
      </c>
      <c r="AT528" s="143" t="s">
        <v>297</v>
      </c>
      <c r="AU528" s="143" t="s">
        <v>84</v>
      </c>
      <c r="AY528" s="15" t="s">
        <v>154</v>
      </c>
      <c r="BE528" s="144">
        <f>IF(N528="základní",J528,0)</f>
        <v>0</v>
      </c>
      <c r="BF528" s="144">
        <f>IF(N528="snížená",J528,0)</f>
        <v>0</v>
      </c>
      <c r="BG528" s="144">
        <f>IF(N528="zákl. přenesená",J528,0)</f>
        <v>0</v>
      </c>
      <c r="BH528" s="144">
        <f>IF(N528="sníž. přenesená",J528,0)</f>
        <v>0</v>
      </c>
      <c r="BI528" s="144">
        <f>IF(N528="nulová",J528,0)</f>
        <v>0</v>
      </c>
      <c r="BJ528" s="15" t="s">
        <v>82</v>
      </c>
      <c r="BK528" s="144">
        <f>ROUND(I528*H528,2)</f>
        <v>0</v>
      </c>
      <c r="BL528" s="15" t="s">
        <v>230</v>
      </c>
      <c r="BM528" s="143" t="s">
        <v>1022</v>
      </c>
    </row>
    <row r="529" spans="2:65" s="12" customFormat="1" x14ac:dyDescent="0.2">
      <c r="B529" s="145"/>
      <c r="D529" s="146" t="s">
        <v>163</v>
      </c>
      <c r="E529" s="147" t="s">
        <v>1</v>
      </c>
      <c r="F529" s="148" t="s">
        <v>1023</v>
      </c>
      <c r="H529" s="149">
        <v>8.8360000000000003</v>
      </c>
      <c r="I529" s="150"/>
      <c r="L529" s="145"/>
      <c r="M529" s="151"/>
      <c r="T529" s="152"/>
      <c r="AT529" s="147" t="s">
        <v>163</v>
      </c>
      <c r="AU529" s="147" t="s">
        <v>84</v>
      </c>
      <c r="AV529" s="12" t="s">
        <v>84</v>
      </c>
      <c r="AW529" s="12" t="s">
        <v>34</v>
      </c>
      <c r="AX529" s="12" t="s">
        <v>82</v>
      </c>
      <c r="AY529" s="147" t="s">
        <v>154</v>
      </c>
    </row>
    <row r="530" spans="2:65" s="1" customFormat="1" ht="24.2" customHeight="1" x14ac:dyDescent="0.2">
      <c r="B530" s="131"/>
      <c r="C530" s="132" t="s">
        <v>1024</v>
      </c>
      <c r="D530" s="132" t="s">
        <v>156</v>
      </c>
      <c r="E530" s="133" t="s">
        <v>1025</v>
      </c>
      <c r="F530" s="134" t="s">
        <v>1026</v>
      </c>
      <c r="G530" s="135" t="s">
        <v>159</v>
      </c>
      <c r="H530" s="136">
        <v>3.6850000000000001</v>
      </c>
      <c r="I530" s="137"/>
      <c r="J530" s="138">
        <f>ROUND(I530*H530,2)</f>
        <v>0</v>
      </c>
      <c r="K530" s="134" t="s">
        <v>160</v>
      </c>
      <c r="L530" s="30"/>
      <c r="M530" s="139" t="s">
        <v>1</v>
      </c>
      <c r="N530" s="140" t="s">
        <v>42</v>
      </c>
      <c r="P530" s="141">
        <f>O530*H530</f>
        <v>0</v>
      </c>
      <c r="Q530" s="141">
        <v>0</v>
      </c>
      <c r="R530" s="141">
        <f>Q530*H530</f>
        <v>0</v>
      </c>
      <c r="S530" s="141">
        <v>1.4030000000000001E-2</v>
      </c>
      <c r="T530" s="142">
        <f>S530*H530</f>
        <v>5.1700550000000005E-2</v>
      </c>
      <c r="AR530" s="143" t="s">
        <v>230</v>
      </c>
      <c r="AT530" s="143" t="s">
        <v>156</v>
      </c>
      <c r="AU530" s="143" t="s">
        <v>84</v>
      </c>
      <c r="AY530" s="15" t="s">
        <v>154</v>
      </c>
      <c r="BE530" s="144">
        <f>IF(N530="základní",J530,0)</f>
        <v>0</v>
      </c>
      <c r="BF530" s="144">
        <f>IF(N530="snížená",J530,0)</f>
        <v>0</v>
      </c>
      <c r="BG530" s="144">
        <f>IF(N530="zákl. přenesená",J530,0)</f>
        <v>0</v>
      </c>
      <c r="BH530" s="144">
        <f>IF(N530="sníž. přenesená",J530,0)</f>
        <v>0</v>
      </c>
      <c r="BI530" s="144">
        <f>IF(N530="nulová",J530,0)</f>
        <v>0</v>
      </c>
      <c r="BJ530" s="15" t="s">
        <v>82</v>
      </c>
      <c r="BK530" s="144">
        <f>ROUND(I530*H530,2)</f>
        <v>0</v>
      </c>
      <c r="BL530" s="15" t="s">
        <v>230</v>
      </c>
      <c r="BM530" s="143" t="s">
        <v>1027</v>
      </c>
    </row>
    <row r="531" spans="2:65" s="12" customFormat="1" x14ac:dyDescent="0.2">
      <c r="B531" s="145"/>
      <c r="D531" s="146" t="s">
        <v>163</v>
      </c>
      <c r="E531" s="147" t="s">
        <v>1</v>
      </c>
      <c r="F531" s="148" t="s">
        <v>1009</v>
      </c>
      <c r="H531" s="149">
        <v>3.6850000000000001</v>
      </c>
      <c r="I531" s="150"/>
      <c r="L531" s="145"/>
      <c r="M531" s="151"/>
      <c r="T531" s="152"/>
      <c r="AT531" s="147" t="s">
        <v>163</v>
      </c>
      <c r="AU531" s="147" t="s">
        <v>84</v>
      </c>
      <c r="AV531" s="12" t="s">
        <v>84</v>
      </c>
      <c r="AW531" s="12" t="s">
        <v>34</v>
      </c>
      <c r="AX531" s="12" t="s">
        <v>82</v>
      </c>
      <c r="AY531" s="147" t="s">
        <v>154</v>
      </c>
    </row>
    <row r="532" spans="2:65" s="1" customFormat="1" ht="24.2" customHeight="1" x14ac:dyDescent="0.2">
      <c r="B532" s="131"/>
      <c r="C532" s="132" t="s">
        <v>1028</v>
      </c>
      <c r="D532" s="132" t="s">
        <v>156</v>
      </c>
      <c r="E532" s="133" t="s">
        <v>1029</v>
      </c>
      <c r="F532" s="134" t="s">
        <v>1030</v>
      </c>
      <c r="G532" s="135" t="s">
        <v>242</v>
      </c>
      <c r="H532" s="136">
        <v>0.68100000000000005</v>
      </c>
      <c r="I532" s="137"/>
      <c r="J532" s="138">
        <f>ROUND(I532*H532,2)</f>
        <v>0</v>
      </c>
      <c r="K532" s="134" t="s">
        <v>160</v>
      </c>
      <c r="L532" s="30"/>
      <c r="M532" s="139" t="s">
        <v>1</v>
      </c>
      <c r="N532" s="140" t="s">
        <v>42</v>
      </c>
      <c r="P532" s="141">
        <f>O532*H532</f>
        <v>0</v>
      </c>
      <c r="Q532" s="141">
        <v>0</v>
      </c>
      <c r="R532" s="141">
        <f>Q532*H532</f>
        <v>0</v>
      </c>
      <c r="S532" s="141">
        <v>0</v>
      </c>
      <c r="T532" s="142">
        <f>S532*H532</f>
        <v>0</v>
      </c>
      <c r="AR532" s="143" t="s">
        <v>230</v>
      </c>
      <c r="AT532" s="143" t="s">
        <v>156</v>
      </c>
      <c r="AU532" s="143" t="s">
        <v>84</v>
      </c>
      <c r="AY532" s="15" t="s">
        <v>154</v>
      </c>
      <c r="BE532" s="144">
        <f>IF(N532="základní",J532,0)</f>
        <v>0</v>
      </c>
      <c r="BF532" s="144">
        <f>IF(N532="snížená",J532,0)</f>
        <v>0</v>
      </c>
      <c r="BG532" s="144">
        <f>IF(N532="zákl. přenesená",J532,0)</f>
        <v>0</v>
      </c>
      <c r="BH532" s="144">
        <f>IF(N532="sníž. přenesená",J532,0)</f>
        <v>0</v>
      </c>
      <c r="BI532" s="144">
        <f>IF(N532="nulová",J532,0)</f>
        <v>0</v>
      </c>
      <c r="BJ532" s="15" t="s">
        <v>82</v>
      </c>
      <c r="BK532" s="144">
        <f>ROUND(I532*H532,2)</f>
        <v>0</v>
      </c>
      <c r="BL532" s="15" t="s">
        <v>230</v>
      </c>
      <c r="BM532" s="143" t="s">
        <v>1031</v>
      </c>
    </row>
    <row r="533" spans="2:65" s="11" customFormat="1" ht="22.9" customHeight="1" x14ac:dyDescent="0.2">
      <c r="B533" s="119"/>
      <c r="D533" s="120" t="s">
        <v>76</v>
      </c>
      <c r="E533" s="129" t="s">
        <v>1032</v>
      </c>
      <c r="F533" s="129" t="s">
        <v>1033</v>
      </c>
      <c r="I533" s="122"/>
      <c r="J533" s="130">
        <f>BK533</f>
        <v>0</v>
      </c>
      <c r="L533" s="119"/>
      <c r="M533" s="124"/>
      <c r="P533" s="125">
        <f>SUM(P534:P539)</f>
        <v>0</v>
      </c>
      <c r="R533" s="125">
        <f>SUM(R534:R539)</f>
        <v>2.0498000000000001E-3</v>
      </c>
      <c r="T533" s="126">
        <f>SUM(T534:T539)</f>
        <v>0</v>
      </c>
      <c r="AR533" s="120" t="s">
        <v>84</v>
      </c>
      <c r="AT533" s="127" t="s">
        <v>76</v>
      </c>
      <c r="AU533" s="127" t="s">
        <v>82</v>
      </c>
      <c r="AY533" s="120" t="s">
        <v>154</v>
      </c>
      <c r="BK533" s="128">
        <f>SUM(BK534:BK539)</f>
        <v>0</v>
      </c>
    </row>
    <row r="534" spans="2:65" s="1" customFormat="1" ht="21.75" customHeight="1" x14ac:dyDescent="0.2">
      <c r="B534" s="131"/>
      <c r="C534" s="132" t="s">
        <v>1034</v>
      </c>
      <c r="D534" s="132" t="s">
        <v>156</v>
      </c>
      <c r="E534" s="133" t="s">
        <v>1035</v>
      </c>
      <c r="F534" s="134" t="s">
        <v>1036</v>
      </c>
      <c r="G534" s="135" t="s">
        <v>178</v>
      </c>
      <c r="H534" s="136">
        <v>1.2450000000000001</v>
      </c>
      <c r="I534" s="137"/>
      <c r="J534" s="138">
        <f>ROUND(I534*H534,2)</f>
        <v>0</v>
      </c>
      <c r="K534" s="134" t="s">
        <v>160</v>
      </c>
      <c r="L534" s="30"/>
      <c r="M534" s="139" t="s">
        <v>1</v>
      </c>
      <c r="N534" s="140" t="s">
        <v>42</v>
      </c>
      <c r="P534" s="141">
        <f>O534*H534</f>
        <v>0</v>
      </c>
      <c r="Q534" s="141">
        <v>4.0000000000000003E-5</v>
      </c>
      <c r="R534" s="141">
        <f>Q534*H534</f>
        <v>4.9800000000000011E-5</v>
      </c>
      <c r="S534" s="141">
        <v>0</v>
      </c>
      <c r="T534" s="142">
        <f>S534*H534</f>
        <v>0</v>
      </c>
      <c r="AR534" s="143" t="s">
        <v>230</v>
      </c>
      <c r="AT534" s="143" t="s">
        <v>156</v>
      </c>
      <c r="AU534" s="143" t="s">
        <v>84</v>
      </c>
      <c r="AY534" s="15" t="s">
        <v>154</v>
      </c>
      <c r="BE534" s="144">
        <f>IF(N534="základní",J534,0)</f>
        <v>0</v>
      </c>
      <c r="BF534" s="144">
        <f>IF(N534="snížená",J534,0)</f>
        <v>0</v>
      </c>
      <c r="BG534" s="144">
        <f>IF(N534="zákl. přenesená",J534,0)</f>
        <v>0</v>
      </c>
      <c r="BH534" s="144">
        <f>IF(N534="sníž. přenesená",J534,0)</f>
        <v>0</v>
      </c>
      <c r="BI534" s="144">
        <f>IF(N534="nulová",J534,0)</f>
        <v>0</v>
      </c>
      <c r="BJ534" s="15" t="s">
        <v>82</v>
      </c>
      <c r="BK534" s="144">
        <f>ROUND(I534*H534,2)</f>
        <v>0</v>
      </c>
      <c r="BL534" s="15" t="s">
        <v>230</v>
      </c>
      <c r="BM534" s="143" t="s">
        <v>1037</v>
      </c>
    </row>
    <row r="535" spans="2:65" s="12" customFormat="1" x14ac:dyDescent="0.2">
      <c r="B535" s="145"/>
      <c r="D535" s="146" t="s">
        <v>163</v>
      </c>
      <c r="E535" s="147" t="s">
        <v>1</v>
      </c>
      <c r="F535" s="148" t="s">
        <v>1038</v>
      </c>
      <c r="H535" s="149">
        <v>1.2450000000000001</v>
      </c>
      <c r="I535" s="150"/>
      <c r="L535" s="145"/>
      <c r="M535" s="151"/>
      <c r="T535" s="152"/>
      <c r="AT535" s="147" t="s">
        <v>163</v>
      </c>
      <c r="AU535" s="147" t="s">
        <v>84</v>
      </c>
      <c r="AV535" s="12" t="s">
        <v>84</v>
      </c>
      <c r="AW535" s="12" t="s">
        <v>34</v>
      </c>
      <c r="AX535" s="12" t="s">
        <v>82</v>
      </c>
      <c r="AY535" s="147" t="s">
        <v>154</v>
      </c>
    </row>
    <row r="536" spans="2:65" s="1" customFormat="1" ht="16.5" customHeight="1" x14ac:dyDescent="0.2">
      <c r="B536" s="131"/>
      <c r="C536" s="160" t="s">
        <v>1039</v>
      </c>
      <c r="D536" s="160" t="s">
        <v>297</v>
      </c>
      <c r="E536" s="161" t="s">
        <v>1040</v>
      </c>
      <c r="F536" s="162" t="s">
        <v>1041</v>
      </c>
      <c r="G536" s="163" t="s">
        <v>242</v>
      </c>
      <c r="H536" s="164">
        <v>2E-3</v>
      </c>
      <c r="I536" s="165"/>
      <c r="J536" s="166">
        <f>ROUND(I536*H536,2)</f>
        <v>0</v>
      </c>
      <c r="K536" s="162" t="s">
        <v>160</v>
      </c>
      <c r="L536" s="167"/>
      <c r="M536" s="168" t="s">
        <v>1</v>
      </c>
      <c r="N536" s="169" t="s">
        <v>42</v>
      </c>
      <c r="P536" s="141">
        <f>O536*H536</f>
        <v>0</v>
      </c>
      <c r="Q536" s="141">
        <v>1</v>
      </c>
      <c r="R536" s="141">
        <f>Q536*H536</f>
        <v>2E-3</v>
      </c>
      <c r="S536" s="141">
        <v>0</v>
      </c>
      <c r="T536" s="142">
        <f>S536*H536</f>
        <v>0</v>
      </c>
      <c r="AR536" s="143" t="s">
        <v>312</v>
      </c>
      <c r="AT536" s="143" t="s">
        <v>297</v>
      </c>
      <c r="AU536" s="143" t="s">
        <v>84</v>
      </c>
      <c r="AY536" s="15" t="s">
        <v>154</v>
      </c>
      <c r="BE536" s="144">
        <f>IF(N536="základní",J536,0)</f>
        <v>0</v>
      </c>
      <c r="BF536" s="144">
        <f>IF(N536="snížená",J536,0)</f>
        <v>0</v>
      </c>
      <c r="BG536" s="144">
        <f>IF(N536="zákl. přenesená",J536,0)</f>
        <v>0</v>
      </c>
      <c r="BH536" s="144">
        <f>IF(N536="sníž. přenesená",J536,0)</f>
        <v>0</v>
      </c>
      <c r="BI536" s="144">
        <f>IF(N536="nulová",J536,0)</f>
        <v>0</v>
      </c>
      <c r="BJ536" s="15" t="s">
        <v>82</v>
      </c>
      <c r="BK536" s="144">
        <f>ROUND(I536*H536,2)</f>
        <v>0</v>
      </c>
      <c r="BL536" s="15" t="s">
        <v>230</v>
      </c>
      <c r="BM536" s="143" t="s">
        <v>1042</v>
      </c>
    </row>
    <row r="537" spans="2:65" s="12" customFormat="1" x14ac:dyDescent="0.2">
      <c r="B537" s="145"/>
      <c r="D537" s="146" t="s">
        <v>163</v>
      </c>
      <c r="E537" s="147" t="s">
        <v>1</v>
      </c>
      <c r="F537" s="148" t="s">
        <v>1043</v>
      </c>
      <c r="H537" s="149">
        <v>2E-3</v>
      </c>
      <c r="I537" s="150"/>
      <c r="L537" s="145"/>
      <c r="M537" s="151"/>
      <c r="T537" s="152"/>
      <c r="AT537" s="147" t="s">
        <v>163</v>
      </c>
      <c r="AU537" s="147" t="s">
        <v>84</v>
      </c>
      <c r="AV537" s="12" t="s">
        <v>84</v>
      </c>
      <c r="AW537" s="12" t="s">
        <v>34</v>
      </c>
      <c r="AX537" s="12" t="s">
        <v>82</v>
      </c>
      <c r="AY537" s="147" t="s">
        <v>154</v>
      </c>
    </row>
    <row r="538" spans="2:65" s="1" customFormat="1" ht="33" customHeight="1" x14ac:dyDescent="0.2">
      <c r="B538" s="131"/>
      <c r="C538" s="132" t="s">
        <v>1044</v>
      </c>
      <c r="D538" s="132" t="s">
        <v>156</v>
      </c>
      <c r="E538" s="133" t="s">
        <v>1045</v>
      </c>
      <c r="F538" s="134" t="s">
        <v>1046</v>
      </c>
      <c r="G538" s="135" t="s">
        <v>209</v>
      </c>
      <c r="H538" s="136">
        <v>2</v>
      </c>
      <c r="I538" s="137"/>
      <c r="J538" s="138">
        <f>ROUND(I538*H538,2)</f>
        <v>0</v>
      </c>
      <c r="K538" s="134" t="s">
        <v>160</v>
      </c>
      <c r="L538" s="30"/>
      <c r="M538" s="139" t="s">
        <v>1</v>
      </c>
      <c r="N538" s="140" t="s">
        <v>42</v>
      </c>
      <c r="P538" s="141">
        <f>O538*H538</f>
        <v>0</v>
      </c>
      <c r="Q538" s="141">
        <v>0</v>
      </c>
      <c r="R538" s="141">
        <f>Q538*H538</f>
        <v>0</v>
      </c>
      <c r="S538" s="141">
        <v>0</v>
      </c>
      <c r="T538" s="142">
        <f>S538*H538</f>
        <v>0</v>
      </c>
      <c r="AR538" s="143" t="s">
        <v>230</v>
      </c>
      <c r="AT538" s="143" t="s">
        <v>156</v>
      </c>
      <c r="AU538" s="143" t="s">
        <v>84</v>
      </c>
      <c r="AY538" s="15" t="s">
        <v>154</v>
      </c>
      <c r="BE538" s="144">
        <f>IF(N538="základní",J538,0)</f>
        <v>0</v>
      </c>
      <c r="BF538" s="144">
        <f>IF(N538="snížená",J538,0)</f>
        <v>0</v>
      </c>
      <c r="BG538" s="144">
        <f>IF(N538="zákl. přenesená",J538,0)</f>
        <v>0</v>
      </c>
      <c r="BH538" s="144">
        <f>IF(N538="sníž. přenesená",J538,0)</f>
        <v>0</v>
      </c>
      <c r="BI538" s="144">
        <f>IF(N538="nulová",J538,0)</f>
        <v>0</v>
      </c>
      <c r="BJ538" s="15" t="s">
        <v>82</v>
      </c>
      <c r="BK538" s="144">
        <f>ROUND(I538*H538,2)</f>
        <v>0</v>
      </c>
      <c r="BL538" s="15" t="s">
        <v>230</v>
      </c>
      <c r="BM538" s="143" t="s">
        <v>1047</v>
      </c>
    </row>
    <row r="539" spans="2:65" s="1" customFormat="1" ht="24.2" customHeight="1" x14ac:dyDescent="0.2">
      <c r="B539" s="131"/>
      <c r="C539" s="132" t="s">
        <v>1048</v>
      </c>
      <c r="D539" s="132" t="s">
        <v>156</v>
      </c>
      <c r="E539" s="133" t="s">
        <v>1049</v>
      </c>
      <c r="F539" s="134" t="s">
        <v>1050</v>
      </c>
      <c r="G539" s="135" t="s">
        <v>242</v>
      </c>
      <c r="H539" s="136">
        <v>2E-3</v>
      </c>
      <c r="I539" s="137"/>
      <c r="J539" s="138">
        <f>ROUND(I539*H539,2)</f>
        <v>0</v>
      </c>
      <c r="K539" s="134" t="s">
        <v>160</v>
      </c>
      <c r="L539" s="30"/>
      <c r="M539" s="139" t="s">
        <v>1</v>
      </c>
      <c r="N539" s="140" t="s">
        <v>42</v>
      </c>
      <c r="P539" s="141">
        <f>O539*H539</f>
        <v>0</v>
      </c>
      <c r="Q539" s="141">
        <v>0</v>
      </c>
      <c r="R539" s="141">
        <f>Q539*H539</f>
        <v>0</v>
      </c>
      <c r="S539" s="141">
        <v>0</v>
      </c>
      <c r="T539" s="142">
        <f>S539*H539</f>
        <v>0</v>
      </c>
      <c r="AR539" s="143" t="s">
        <v>230</v>
      </c>
      <c r="AT539" s="143" t="s">
        <v>156</v>
      </c>
      <c r="AU539" s="143" t="s">
        <v>84</v>
      </c>
      <c r="AY539" s="15" t="s">
        <v>154</v>
      </c>
      <c r="BE539" s="144">
        <f>IF(N539="základní",J539,0)</f>
        <v>0</v>
      </c>
      <c r="BF539" s="144">
        <f>IF(N539="snížená",J539,0)</f>
        <v>0</v>
      </c>
      <c r="BG539" s="144">
        <f>IF(N539="zákl. přenesená",J539,0)</f>
        <v>0</v>
      </c>
      <c r="BH539" s="144">
        <f>IF(N539="sníž. přenesená",J539,0)</f>
        <v>0</v>
      </c>
      <c r="BI539" s="144">
        <f>IF(N539="nulová",J539,0)</f>
        <v>0</v>
      </c>
      <c r="BJ539" s="15" t="s">
        <v>82</v>
      </c>
      <c r="BK539" s="144">
        <f>ROUND(I539*H539,2)</f>
        <v>0</v>
      </c>
      <c r="BL539" s="15" t="s">
        <v>230</v>
      </c>
      <c r="BM539" s="143" t="s">
        <v>1051</v>
      </c>
    </row>
    <row r="540" spans="2:65" s="11" customFormat="1" ht="22.9" customHeight="1" x14ac:dyDescent="0.2">
      <c r="B540" s="119"/>
      <c r="D540" s="120" t="s">
        <v>76</v>
      </c>
      <c r="E540" s="129" t="s">
        <v>1052</v>
      </c>
      <c r="F540" s="129" t="s">
        <v>1053</v>
      </c>
      <c r="I540" s="122"/>
      <c r="J540" s="130">
        <f>BK540</f>
        <v>0</v>
      </c>
      <c r="L540" s="119"/>
      <c r="M540" s="124"/>
      <c r="P540" s="125">
        <f>SUM(P541:P561)</f>
        <v>0</v>
      </c>
      <c r="R540" s="125">
        <f>SUM(R541:R561)</f>
        <v>0.27965000000000001</v>
      </c>
      <c r="T540" s="126">
        <f>SUM(T541:T561)</f>
        <v>0</v>
      </c>
      <c r="AR540" s="120" t="s">
        <v>84</v>
      </c>
      <c r="AT540" s="127" t="s">
        <v>76</v>
      </c>
      <c r="AU540" s="127" t="s">
        <v>82</v>
      </c>
      <c r="AY540" s="120" t="s">
        <v>154</v>
      </c>
      <c r="BK540" s="128">
        <f>SUM(BK541:BK561)</f>
        <v>0</v>
      </c>
    </row>
    <row r="541" spans="2:65" s="1" customFormat="1" ht="24.2" customHeight="1" x14ac:dyDescent="0.2">
      <c r="B541" s="131"/>
      <c r="C541" s="132" t="s">
        <v>1054</v>
      </c>
      <c r="D541" s="132" t="s">
        <v>156</v>
      </c>
      <c r="E541" s="133" t="s">
        <v>1055</v>
      </c>
      <c r="F541" s="134" t="s">
        <v>1056</v>
      </c>
      <c r="G541" s="135" t="s">
        <v>209</v>
      </c>
      <c r="H541" s="136">
        <v>2</v>
      </c>
      <c r="I541" s="137"/>
      <c r="J541" s="138">
        <f>ROUND(I541*H541,2)</f>
        <v>0</v>
      </c>
      <c r="K541" s="134" t="s">
        <v>160</v>
      </c>
      <c r="L541" s="30"/>
      <c r="M541" s="139" t="s">
        <v>1</v>
      </c>
      <c r="N541" s="140" t="s">
        <v>42</v>
      </c>
      <c r="P541" s="141">
        <f>O541*H541</f>
        <v>0</v>
      </c>
      <c r="Q541" s="141">
        <v>0</v>
      </c>
      <c r="R541" s="141">
        <f>Q541*H541</f>
        <v>0</v>
      </c>
      <c r="S541" s="141">
        <v>0</v>
      </c>
      <c r="T541" s="142">
        <f>S541*H541</f>
        <v>0</v>
      </c>
      <c r="AR541" s="143" t="s">
        <v>230</v>
      </c>
      <c r="AT541" s="143" t="s">
        <v>156</v>
      </c>
      <c r="AU541" s="143" t="s">
        <v>84</v>
      </c>
      <c r="AY541" s="15" t="s">
        <v>154</v>
      </c>
      <c r="BE541" s="144">
        <f>IF(N541="základní",J541,0)</f>
        <v>0</v>
      </c>
      <c r="BF541" s="144">
        <f>IF(N541="snížená",J541,0)</f>
        <v>0</v>
      </c>
      <c r="BG541" s="144">
        <f>IF(N541="zákl. přenesená",J541,0)</f>
        <v>0</v>
      </c>
      <c r="BH541" s="144">
        <f>IF(N541="sníž. přenesená",J541,0)</f>
        <v>0</v>
      </c>
      <c r="BI541" s="144">
        <f>IF(N541="nulová",J541,0)</f>
        <v>0</v>
      </c>
      <c r="BJ541" s="15" t="s">
        <v>82</v>
      </c>
      <c r="BK541" s="144">
        <f>ROUND(I541*H541,2)</f>
        <v>0</v>
      </c>
      <c r="BL541" s="15" t="s">
        <v>230</v>
      </c>
      <c r="BM541" s="143" t="s">
        <v>1057</v>
      </c>
    </row>
    <row r="542" spans="2:65" s="12" customFormat="1" x14ac:dyDescent="0.2">
      <c r="B542" s="145"/>
      <c r="D542" s="146" t="s">
        <v>163</v>
      </c>
      <c r="E542" s="147" t="s">
        <v>1</v>
      </c>
      <c r="F542" s="148" t="s">
        <v>1058</v>
      </c>
      <c r="H542" s="149">
        <v>2</v>
      </c>
      <c r="I542" s="150"/>
      <c r="L542" s="145"/>
      <c r="M542" s="151"/>
      <c r="T542" s="152"/>
      <c r="AT542" s="147" t="s">
        <v>163</v>
      </c>
      <c r="AU542" s="147" t="s">
        <v>84</v>
      </c>
      <c r="AV542" s="12" t="s">
        <v>84</v>
      </c>
      <c r="AW542" s="12" t="s">
        <v>34</v>
      </c>
      <c r="AX542" s="12" t="s">
        <v>82</v>
      </c>
      <c r="AY542" s="147" t="s">
        <v>154</v>
      </c>
    </row>
    <row r="543" spans="2:65" s="1" customFormat="1" ht="24.2" customHeight="1" x14ac:dyDescent="0.2">
      <c r="B543" s="131"/>
      <c r="C543" s="160" t="s">
        <v>1059</v>
      </c>
      <c r="D543" s="160" t="s">
        <v>297</v>
      </c>
      <c r="E543" s="161" t="s">
        <v>1060</v>
      </c>
      <c r="F543" s="162" t="s">
        <v>1061</v>
      </c>
      <c r="G543" s="163" t="s">
        <v>209</v>
      </c>
      <c r="H543" s="164">
        <v>2</v>
      </c>
      <c r="I543" s="165"/>
      <c r="J543" s="166">
        <f>ROUND(I543*H543,2)</f>
        <v>0</v>
      </c>
      <c r="K543" s="162" t="s">
        <v>160</v>
      </c>
      <c r="L543" s="167"/>
      <c r="M543" s="168" t="s">
        <v>1</v>
      </c>
      <c r="N543" s="169" t="s">
        <v>42</v>
      </c>
      <c r="P543" s="141">
        <f>O543*H543</f>
        <v>0</v>
      </c>
      <c r="Q543" s="141">
        <v>1.6E-2</v>
      </c>
      <c r="R543" s="141">
        <f>Q543*H543</f>
        <v>3.2000000000000001E-2</v>
      </c>
      <c r="S543" s="141">
        <v>0</v>
      </c>
      <c r="T543" s="142">
        <f>S543*H543</f>
        <v>0</v>
      </c>
      <c r="AR543" s="143" t="s">
        <v>312</v>
      </c>
      <c r="AT543" s="143" t="s">
        <v>297</v>
      </c>
      <c r="AU543" s="143" t="s">
        <v>84</v>
      </c>
      <c r="AY543" s="15" t="s">
        <v>154</v>
      </c>
      <c r="BE543" s="144">
        <f>IF(N543="základní",J543,0)</f>
        <v>0</v>
      </c>
      <c r="BF543" s="144">
        <f>IF(N543="snížená",J543,0)</f>
        <v>0</v>
      </c>
      <c r="BG543" s="144">
        <f>IF(N543="zákl. přenesená",J543,0)</f>
        <v>0</v>
      </c>
      <c r="BH543" s="144">
        <f>IF(N543="sníž. přenesená",J543,0)</f>
        <v>0</v>
      </c>
      <c r="BI543" s="144">
        <f>IF(N543="nulová",J543,0)</f>
        <v>0</v>
      </c>
      <c r="BJ543" s="15" t="s">
        <v>82</v>
      </c>
      <c r="BK543" s="144">
        <f>ROUND(I543*H543,2)</f>
        <v>0</v>
      </c>
      <c r="BL543" s="15" t="s">
        <v>230</v>
      </c>
      <c r="BM543" s="143" t="s">
        <v>1062</v>
      </c>
    </row>
    <row r="544" spans="2:65" s="1" customFormat="1" ht="24.2" customHeight="1" x14ac:dyDescent="0.2">
      <c r="B544" s="131"/>
      <c r="C544" s="132" t="s">
        <v>1063</v>
      </c>
      <c r="D544" s="132" t="s">
        <v>156</v>
      </c>
      <c r="E544" s="133" t="s">
        <v>1064</v>
      </c>
      <c r="F544" s="134" t="s">
        <v>1065</v>
      </c>
      <c r="G544" s="135" t="s">
        <v>209</v>
      </c>
      <c r="H544" s="136">
        <v>1</v>
      </c>
      <c r="I544" s="137"/>
      <c r="J544" s="138">
        <f>ROUND(I544*H544,2)</f>
        <v>0</v>
      </c>
      <c r="K544" s="134" t="s">
        <v>160</v>
      </c>
      <c r="L544" s="30"/>
      <c r="M544" s="139" t="s">
        <v>1</v>
      </c>
      <c r="N544" s="140" t="s">
        <v>42</v>
      </c>
      <c r="P544" s="141">
        <f>O544*H544</f>
        <v>0</v>
      </c>
      <c r="Q544" s="141">
        <v>0</v>
      </c>
      <c r="R544" s="141">
        <f>Q544*H544</f>
        <v>0</v>
      </c>
      <c r="S544" s="141">
        <v>0</v>
      </c>
      <c r="T544" s="142">
        <f>S544*H544</f>
        <v>0</v>
      </c>
      <c r="AR544" s="143" t="s">
        <v>230</v>
      </c>
      <c r="AT544" s="143" t="s">
        <v>156</v>
      </c>
      <c r="AU544" s="143" t="s">
        <v>84</v>
      </c>
      <c r="AY544" s="15" t="s">
        <v>154</v>
      </c>
      <c r="BE544" s="144">
        <f>IF(N544="základní",J544,0)</f>
        <v>0</v>
      </c>
      <c r="BF544" s="144">
        <f>IF(N544="snížená",J544,0)</f>
        <v>0</v>
      </c>
      <c r="BG544" s="144">
        <f>IF(N544="zákl. přenesená",J544,0)</f>
        <v>0</v>
      </c>
      <c r="BH544" s="144">
        <f>IF(N544="sníž. přenesená",J544,0)</f>
        <v>0</v>
      </c>
      <c r="BI544" s="144">
        <f>IF(N544="nulová",J544,0)</f>
        <v>0</v>
      </c>
      <c r="BJ544" s="15" t="s">
        <v>82</v>
      </c>
      <c r="BK544" s="144">
        <f>ROUND(I544*H544,2)</f>
        <v>0</v>
      </c>
      <c r="BL544" s="15" t="s">
        <v>230</v>
      </c>
      <c r="BM544" s="143" t="s">
        <v>1066</v>
      </c>
    </row>
    <row r="545" spans="2:65" s="1" customFormat="1" ht="24.2" customHeight="1" x14ac:dyDescent="0.2">
      <c r="B545" s="131"/>
      <c r="C545" s="160" t="s">
        <v>1067</v>
      </c>
      <c r="D545" s="160" t="s">
        <v>297</v>
      </c>
      <c r="E545" s="161" t="s">
        <v>1068</v>
      </c>
      <c r="F545" s="162" t="s">
        <v>1069</v>
      </c>
      <c r="G545" s="163" t="s">
        <v>209</v>
      </c>
      <c r="H545" s="164">
        <v>1</v>
      </c>
      <c r="I545" s="165"/>
      <c r="J545" s="166">
        <f>ROUND(I545*H545,2)</f>
        <v>0</v>
      </c>
      <c r="K545" s="162" t="s">
        <v>1</v>
      </c>
      <c r="L545" s="167"/>
      <c r="M545" s="168" t="s">
        <v>1</v>
      </c>
      <c r="N545" s="169" t="s">
        <v>42</v>
      </c>
      <c r="P545" s="141">
        <f>O545*H545</f>
        <v>0</v>
      </c>
      <c r="Q545" s="141">
        <v>2.0500000000000001E-2</v>
      </c>
      <c r="R545" s="141">
        <f>Q545*H545</f>
        <v>2.0500000000000001E-2</v>
      </c>
      <c r="S545" s="141">
        <v>0</v>
      </c>
      <c r="T545" s="142">
        <f>S545*H545</f>
        <v>0</v>
      </c>
      <c r="AR545" s="143" t="s">
        <v>312</v>
      </c>
      <c r="AT545" s="143" t="s">
        <v>297</v>
      </c>
      <c r="AU545" s="143" t="s">
        <v>84</v>
      </c>
      <c r="AY545" s="15" t="s">
        <v>154</v>
      </c>
      <c r="BE545" s="144">
        <f>IF(N545="základní",J545,0)</f>
        <v>0</v>
      </c>
      <c r="BF545" s="144">
        <f>IF(N545="snížená",J545,0)</f>
        <v>0</v>
      </c>
      <c r="BG545" s="144">
        <f>IF(N545="zákl. přenesená",J545,0)</f>
        <v>0</v>
      </c>
      <c r="BH545" s="144">
        <f>IF(N545="sníž. přenesená",J545,0)</f>
        <v>0</v>
      </c>
      <c r="BI545" s="144">
        <f>IF(N545="nulová",J545,0)</f>
        <v>0</v>
      </c>
      <c r="BJ545" s="15" t="s">
        <v>82</v>
      </c>
      <c r="BK545" s="144">
        <f>ROUND(I545*H545,2)</f>
        <v>0</v>
      </c>
      <c r="BL545" s="15" t="s">
        <v>230</v>
      </c>
      <c r="BM545" s="143" t="s">
        <v>1070</v>
      </c>
    </row>
    <row r="546" spans="2:65" s="1" customFormat="1" ht="24.2" customHeight="1" x14ac:dyDescent="0.2">
      <c r="B546" s="131"/>
      <c r="C546" s="132" t="s">
        <v>1071</v>
      </c>
      <c r="D546" s="132" t="s">
        <v>156</v>
      </c>
      <c r="E546" s="133" t="s">
        <v>1072</v>
      </c>
      <c r="F546" s="134" t="s">
        <v>1073</v>
      </c>
      <c r="G546" s="135" t="s">
        <v>209</v>
      </c>
      <c r="H546" s="136">
        <v>1</v>
      </c>
      <c r="I546" s="137"/>
      <c r="J546" s="138">
        <f>ROUND(I546*H546,2)</f>
        <v>0</v>
      </c>
      <c r="K546" s="134" t="s">
        <v>160</v>
      </c>
      <c r="L546" s="30"/>
      <c r="M546" s="139" t="s">
        <v>1</v>
      </c>
      <c r="N546" s="140" t="s">
        <v>42</v>
      </c>
      <c r="P546" s="141">
        <f>O546*H546</f>
        <v>0</v>
      </c>
      <c r="Q546" s="141">
        <v>0</v>
      </c>
      <c r="R546" s="141">
        <f>Q546*H546</f>
        <v>0</v>
      </c>
      <c r="S546" s="141">
        <v>0</v>
      </c>
      <c r="T546" s="142">
        <f>S546*H546</f>
        <v>0</v>
      </c>
      <c r="AR546" s="143" t="s">
        <v>230</v>
      </c>
      <c r="AT546" s="143" t="s">
        <v>156</v>
      </c>
      <c r="AU546" s="143" t="s">
        <v>84</v>
      </c>
      <c r="AY546" s="15" t="s">
        <v>154</v>
      </c>
      <c r="BE546" s="144">
        <f>IF(N546="základní",J546,0)</f>
        <v>0</v>
      </c>
      <c r="BF546" s="144">
        <f>IF(N546="snížená",J546,0)</f>
        <v>0</v>
      </c>
      <c r="BG546" s="144">
        <f>IF(N546="zákl. přenesená",J546,0)</f>
        <v>0</v>
      </c>
      <c r="BH546" s="144">
        <f>IF(N546="sníž. přenesená",J546,0)</f>
        <v>0</v>
      </c>
      <c r="BI546" s="144">
        <f>IF(N546="nulová",J546,0)</f>
        <v>0</v>
      </c>
      <c r="BJ546" s="15" t="s">
        <v>82</v>
      </c>
      <c r="BK546" s="144">
        <f>ROUND(I546*H546,2)</f>
        <v>0</v>
      </c>
      <c r="BL546" s="15" t="s">
        <v>230</v>
      </c>
      <c r="BM546" s="143" t="s">
        <v>1074</v>
      </c>
    </row>
    <row r="547" spans="2:65" s="1" customFormat="1" ht="24.2" customHeight="1" x14ac:dyDescent="0.2">
      <c r="B547" s="131"/>
      <c r="C547" s="132" t="s">
        <v>1075</v>
      </c>
      <c r="D547" s="132" t="s">
        <v>156</v>
      </c>
      <c r="E547" s="133" t="s">
        <v>1076</v>
      </c>
      <c r="F547" s="134" t="s">
        <v>1077</v>
      </c>
      <c r="G547" s="135" t="s">
        <v>209</v>
      </c>
      <c r="H547" s="136">
        <v>1</v>
      </c>
      <c r="I547" s="137"/>
      <c r="J547" s="138">
        <f>ROUND(I547*H547,2)</f>
        <v>0</v>
      </c>
      <c r="K547" s="134" t="s">
        <v>160</v>
      </c>
      <c r="L547" s="30"/>
      <c r="M547" s="139" t="s">
        <v>1</v>
      </c>
      <c r="N547" s="140" t="s">
        <v>42</v>
      </c>
      <c r="P547" s="141">
        <f>O547*H547</f>
        <v>0</v>
      </c>
      <c r="Q547" s="141">
        <v>0</v>
      </c>
      <c r="R547" s="141">
        <f>Q547*H547</f>
        <v>0</v>
      </c>
      <c r="S547" s="141">
        <v>0</v>
      </c>
      <c r="T547" s="142">
        <f>S547*H547</f>
        <v>0</v>
      </c>
      <c r="AR547" s="143" t="s">
        <v>230</v>
      </c>
      <c r="AT547" s="143" t="s">
        <v>156</v>
      </c>
      <c r="AU547" s="143" t="s">
        <v>84</v>
      </c>
      <c r="AY547" s="15" t="s">
        <v>154</v>
      </c>
      <c r="BE547" s="144">
        <f>IF(N547="základní",J547,0)</f>
        <v>0</v>
      </c>
      <c r="BF547" s="144">
        <f>IF(N547="snížená",J547,0)</f>
        <v>0</v>
      </c>
      <c r="BG547" s="144">
        <f>IF(N547="zákl. přenesená",J547,0)</f>
        <v>0</v>
      </c>
      <c r="BH547" s="144">
        <f>IF(N547="sníž. přenesená",J547,0)</f>
        <v>0</v>
      </c>
      <c r="BI547" s="144">
        <f>IF(N547="nulová",J547,0)</f>
        <v>0</v>
      </c>
      <c r="BJ547" s="15" t="s">
        <v>82</v>
      </c>
      <c r="BK547" s="144">
        <f>ROUND(I547*H547,2)</f>
        <v>0</v>
      </c>
      <c r="BL547" s="15" t="s">
        <v>230</v>
      </c>
      <c r="BM547" s="143" t="s">
        <v>1078</v>
      </c>
    </row>
    <row r="548" spans="2:65" s="12" customFormat="1" x14ac:dyDescent="0.2">
      <c r="B548" s="145"/>
      <c r="D548" s="146" t="s">
        <v>163</v>
      </c>
      <c r="E548" s="147" t="s">
        <v>1</v>
      </c>
      <c r="F548" s="148" t="s">
        <v>1079</v>
      </c>
      <c r="H548" s="149">
        <v>1</v>
      </c>
      <c r="I548" s="150"/>
      <c r="L548" s="145"/>
      <c r="M548" s="151"/>
      <c r="T548" s="152"/>
      <c r="AT548" s="147" t="s">
        <v>163</v>
      </c>
      <c r="AU548" s="147" t="s">
        <v>84</v>
      </c>
      <c r="AV548" s="12" t="s">
        <v>84</v>
      </c>
      <c r="AW548" s="12" t="s">
        <v>34</v>
      </c>
      <c r="AX548" s="12" t="s">
        <v>82</v>
      </c>
      <c r="AY548" s="147" t="s">
        <v>154</v>
      </c>
    </row>
    <row r="549" spans="2:65" s="1" customFormat="1" ht="21.75" customHeight="1" x14ac:dyDescent="0.2">
      <c r="B549" s="131"/>
      <c r="C549" s="160" t="s">
        <v>1080</v>
      </c>
      <c r="D549" s="160" t="s">
        <v>297</v>
      </c>
      <c r="E549" s="161" t="s">
        <v>1081</v>
      </c>
      <c r="F549" s="162" t="s">
        <v>1082</v>
      </c>
      <c r="G549" s="163" t="s">
        <v>209</v>
      </c>
      <c r="H549" s="164">
        <v>1</v>
      </c>
      <c r="I549" s="165"/>
      <c r="J549" s="166">
        <f>ROUND(I549*H549,2)</f>
        <v>0</v>
      </c>
      <c r="K549" s="162" t="s">
        <v>1</v>
      </c>
      <c r="L549" s="167"/>
      <c r="M549" s="168" t="s">
        <v>1</v>
      </c>
      <c r="N549" s="169" t="s">
        <v>42</v>
      </c>
      <c r="P549" s="141">
        <f>O549*H549</f>
        <v>0</v>
      </c>
      <c r="Q549" s="141">
        <v>0.11</v>
      </c>
      <c r="R549" s="141">
        <f>Q549*H549</f>
        <v>0.11</v>
      </c>
      <c r="S549" s="141">
        <v>0</v>
      </c>
      <c r="T549" s="142">
        <f>S549*H549</f>
        <v>0</v>
      </c>
      <c r="AR549" s="143" t="s">
        <v>312</v>
      </c>
      <c r="AT549" s="143" t="s">
        <v>297</v>
      </c>
      <c r="AU549" s="143" t="s">
        <v>84</v>
      </c>
      <c r="AY549" s="15" t="s">
        <v>154</v>
      </c>
      <c r="BE549" s="144">
        <f>IF(N549="základní",J549,0)</f>
        <v>0</v>
      </c>
      <c r="BF549" s="144">
        <f>IF(N549="snížená",J549,0)</f>
        <v>0</v>
      </c>
      <c r="BG549" s="144">
        <f>IF(N549="zákl. přenesená",J549,0)</f>
        <v>0</v>
      </c>
      <c r="BH549" s="144">
        <f>IF(N549="sníž. přenesená",J549,0)</f>
        <v>0</v>
      </c>
      <c r="BI549" s="144">
        <f>IF(N549="nulová",J549,0)</f>
        <v>0</v>
      </c>
      <c r="BJ549" s="15" t="s">
        <v>82</v>
      </c>
      <c r="BK549" s="144">
        <f>ROUND(I549*H549,2)</f>
        <v>0</v>
      </c>
      <c r="BL549" s="15" t="s">
        <v>230</v>
      </c>
      <c r="BM549" s="143" t="s">
        <v>1083</v>
      </c>
    </row>
    <row r="550" spans="2:65" s="12" customFormat="1" x14ac:dyDescent="0.2">
      <c r="B550" s="145"/>
      <c r="D550" s="146" t="s">
        <v>163</v>
      </c>
      <c r="E550" s="147" t="s">
        <v>1</v>
      </c>
      <c r="F550" s="148" t="s">
        <v>1084</v>
      </c>
      <c r="H550" s="149">
        <v>1</v>
      </c>
      <c r="I550" s="150"/>
      <c r="L550" s="145"/>
      <c r="M550" s="151"/>
      <c r="T550" s="152"/>
      <c r="AT550" s="147" t="s">
        <v>163</v>
      </c>
      <c r="AU550" s="147" t="s">
        <v>84</v>
      </c>
      <c r="AV550" s="12" t="s">
        <v>84</v>
      </c>
      <c r="AW550" s="12" t="s">
        <v>34</v>
      </c>
      <c r="AX550" s="12" t="s">
        <v>82</v>
      </c>
      <c r="AY550" s="147" t="s">
        <v>154</v>
      </c>
    </row>
    <row r="551" spans="2:65" s="1" customFormat="1" ht="33" customHeight="1" x14ac:dyDescent="0.2">
      <c r="B551" s="131"/>
      <c r="C551" s="132" t="s">
        <v>1085</v>
      </c>
      <c r="D551" s="132" t="s">
        <v>156</v>
      </c>
      <c r="E551" s="133" t="s">
        <v>1086</v>
      </c>
      <c r="F551" s="134" t="s">
        <v>1087</v>
      </c>
      <c r="G551" s="135" t="s">
        <v>209</v>
      </c>
      <c r="H551" s="136">
        <v>1</v>
      </c>
      <c r="I551" s="137"/>
      <c r="J551" s="138">
        <f>ROUND(I551*H551,2)</f>
        <v>0</v>
      </c>
      <c r="K551" s="134" t="s">
        <v>160</v>
      </c>
      <c r="L551" s="30"/>
      <c r="M551" s="139" t="s">
        <v>1</v>
      </c>
      <c r="N551" s="140" t="s">
        <v>42</v>
      </c>
      <c r="P551" s="141">
        <f>O551*H551</f>
        <v>0</v>
      </c>
      <c r="Q551" s="141">
        <v>0</v>
      </c>
      <c r="R551" s="141">
        <f>Q551*H551</f>
        <v>0</v>
      </c>
      <c r="S551" s="141">
        <v>0</v>
      </c>
      <c r="T551" s="142">
        <f>S551*H551</f>
        <v>0</v>
      </c>
      <c r="AR551" s="143" t="s">
        <v>230</v>
      </c>
      <c r="AT551" s="143" t="s">
        <v>156</v>
      </c>
      <c r="AU551" s="143" t="s">
        <v>84</v>
      </c>
      <c r="AY551" s="15" t="s">
        <v>154</v>
      </c>
      <c r="BE551" s="144">
        <f>IF(N551="základní",J551,0)</f>
        <v>0</v>
      </c>
      <c r="BF551" s="144">
        <f>IF(N551="snížená",J551,0)</f>
        <v>0</v>
      </c>
      <c r="BG551" s="144">
        <f>IF(N551="zákl. přenesená",J551,0)</f>
        <v>0</v>
      </c>
      <c r="BH551" s="144">
        <f>IF(N551="sníž. přenesená",J551,0)</f>
        <v>0</v>
      </c>
      <c r="BI551" s="144">
        <f>IF(N551="nulová",J551,0)</f>
        <v>0</v>
      </c>
      <c r="BJ551" s="15" t="s">
        <v>82</v>
      </c>
      <c r="BK551" s="144">
        <f>ROUND(I551*H551,2)</f>
        <v>0</v>
      </c>
      <c r="BL551" s="15" t="s">
        <v>230</v>
      </c>
      <c r="BM551" s="143" t="s">
        <v>1088</v>
      </c>
    </row>
    <row r="552" spans="2:65" s="12" customFormat="1" x14ac:dyDescent="0.2">
      <c r="B552" s="145"/>
      <c r="D552" s="146" t="s">
        <v>163</v>
      </c>
      <c r="E552" s="147" t="s">
        <v>1</v>
      </c>
      <c r="F552" s="148" t="s">
        <v>1084</v>
      </c>
      <c r="H552" s="149">
        <v>1</v>
      </c>
      <c r="I552" s="150"/>
      <c r="L552" s="145"/>
      <c r="M552" s="151"/>
      <c r="T552" s="152"/>
      <c r="AT552" s="147" t="s">
        <v>163</v>
      </c>
      <c r="AU552" s="147" t="s">
        <v>84</v>
      </c>
      <c r="AV552" s="12" t="s">
        <v>84</v>
      </c>
      <c r="AW552" s="12" t="s">
        <v>34</v>
      </c>
      <c r="AX552" s="12" t="s">
        <v>82</v>
      </c>
      <c r="AY552" s="147" t="s">
        <v>154</v>
      </c>
    </row>
    <row r="553" spans="2:65" s="1" customFormat="1" ht="21.75" customHeight="1" x14ac:dyDescent="0.2">
      <c r="B553" s="131"/>
      <c r="C553" s="160" t="s">
        <v>1089</v>
      </c>
      <c r="D553" s="160" t="s">
        <v>297</v>
      </c>
      <c r="E553" s="161" t="s">
        <v>1090</v>
      </c>
      <c r="F553" s="162" t="s">
        <v>1091</v>
      </c>
      <c r="G553" s="163" t="s">
        <v>209</v>
      </c>
      <c r="H553" s="164">
        <v>1</v>
      </c>
      <c r="I553" s="165"/>
      <c r="J553" s="166">
        <f>ROUND(I553*H553,2)</f>
        <v>0</v>
      </c>
      <c r="K553" s="162" t="s">
        <v>1</v>
      </c>
      <c r="L553" s="167"/>
      <c r="M553" s="168" t="s">
        <v>1</v>
      </c>
      <c r="N553" s="169" t="s">
        <v>42</v>
      </c>
      <c r="P553" s="141">
        <f>O553*H553</f>
        <v>0</v>
      </c>
      <c r="Q553" s="141">
        <v>0.11</v>
      </c>
      <c r="R553" s="141">
        <f>Q553*H553</f>
        <v>0.11</v>
      </c>
      <c r="S553" s="141">
        <v>0</v>
      </c>
      <c r="T553" s="142">
        <f>S553*H553</f>
        <v>0</v>
      </c>
      <c r="AR553" s="143" t="s">
        <v>312</v>
      </c>
      <c r="AT553" s="143" t="s">
        <v>297</v>
      </c>
      <c r="AU553" s="143" t="s">
        <v>84</v>
      </c>
      <c r="AY553" s="15" t="s">
        <v>154</v>
      </c>
      <c r="BE553" s="144">
        <f>IF(N553="základní",J553,0)</f>
        <v>0</v>
      </c>
      <c r="BF553" s="144">
        <f>IF(N553="snížená",J553,0)</f>
        <v>0</v>
      </c>
      <c r="BG553" s="144">
        <f>IF(N553="zákl. přenesená",J553,0)</f>
        <v>0</v>
      </c>
      <c r="BH553" s="144">
        <f>IF(N553="sníž. přenesená",J553,0)</f>
        <v>0</v>
      </c>
      <c r="BI553" s="144">
        <f>IF(N553="nulová",J553,0)</f>
        <v>0</v>
      </c>
      <c r="BJ553" s="15" t="s">
        <v>82</v>
      </c>
      <c r="BK553" s="144">
        <f>ROUND(I553*H553,2)</f>
        <v>0</v>
      </c>
      <c r="BL553" s="15" t="s">
        <v>230</v>
      </c>
      <c r="BM553" s="143" t="s">
        <v>1092</v>
      </c>
    </row>
    <row r="554" spans="2:65" s="12" customFormat="1" x14ac:dyDescent="0.2">
      <c r="B554" s="145"/>
      <c r="D554" s="146" t="s">
        <v>163</v>
      </c>
      <c r="E554" s="147" t="s">
        <v>1</v>
      </c>
      <c r="F554" s="148" t="s">
        <v>1093</v>
      </c>
      <c r="H554" s="149">
        <v>1</v>
      </c>
      <c r="I554" s="150"/>
      <c r="L554" s="145"/>
      <c r="M554" s="151"/>
      <c r="T554" s="152"/>
      <c r="AT554" s="147" t="s">
        <v>163</v>
      </c>
      <c r="AU554" s="147" t="s">
        <v>84</v>
      </c>
      <c r="AV554" s="12" t="s">
        <v>84</v>
      </c>
      <c r="AW554" s="12" t="s">
        <v>34</v>
      </c>
      <c r="AX554" s="12" t="s">
        <v>82</v>
      </c>
      <c r="AY554" s="147" t="s">
        <v>154</v>
      </c>
    </row>
    <row r="555" spans="2:65" s="1" customFormat="1" ht="16.5" customHeight="1" x14ac:dyDescent="0.2">
      <c r="B555" s="131"/>
      <c r="C555" s="132" t="s">
        <v>1094</v>
      </c>
      <c r="D555" s="132" t="s">
        <v>156</v>
      </c>
      <c r="E555" s="133" t="s">
        <v>1095</v>
      </c>
      <c r="F555" s="134" t="s">
        <v>1096</v>
      </c>
      <c r="G555" s="135" t="s">
        <v>209</v>
      </c>
      <c r="H555" s="136">
        <v>3</v>
      </c>
      <c r="I555" s="137"/>
      <c r="J555" s="138">
        <f t="shared" ref="J555:J561" si="0">ROUND(I555*H555,2)</f>
        <v>0</v>
      </c>
      <c r="K555" s="134" t="s">
        <v>160</v>
      </c>
      <c r="L555" s="30"/>
      <c r="M555" s="139" t="s">
        <v>1</v>
      </c>
      <c r="N555" s="140" t="s">
        <v>42</v>
      </c>
      <c r="P555" s="141">
        <f t="shared" ref="P555:P561" si="1">O555*H555</f>
        <v>0</v>
      </c>
      <c r="Q555" s="141">
        <v>0</v>
      </c>
      <c r="R555" s="141">
        <f t="shared" ref="R555:R561" si="2">Q555*H555</f>
        <v>0</v>
      </c>
      <c r="S555" s="141">
        <v>0</v>
      </c>
      <c r="T555" s="142">
        <f t="shared" ref="T555:T561" si="3">S555*H555</f>
        <v>0</v>
      </c>
      <c r="AR555" s="143" t="s">
        <v>230</v>
      </c>
      <c r="AT555" s="143" t="s">
        <v>156</v>
      </c>
      <c r="AU555" s="143" t="s">
        <v>84</v>
      </c>
      <c r="AY555" s="15" t="s">
        <v>154</v>
      </c>
      <c r="BE555" s="144">
        <f t="shared" ref="BE555:BE561" si="4">IF(N555="základní",J555,0)</f>
        <v>0</v>
      </c>
      <c r="BF555" s="144">
        <f t="shared" ref="BF555:BF561" si="5">IF(N555="snížená",J555,0)</f>
        <v>0</v>
      </c>
      <c r="BG555" s="144">
        <f t="shared" ref="BG555:BG561" si="6">IF(N555="zákl. přenesená",J555,0)</f>
        <v>0</v>
      </c>
      <c r="BH555" s="144">
        <f t="shared" ref="BH555:BH561" si="7">IF(N555="sníž. přenesená",J555,0)</f>
        <v>0</v>
      </c>
      <c r="BI555" s="144">
        <f t="shared" ref="BI555:BI561" si="8">IF(N555="nulová",J555,0)</f>
        <v>0</v>
      </c>
      <c r="BJ555" s="15" t="s">
        <v>82</v>
      </c>
      <c r="BK555" s="144">
        <f t="shared" ref="BK555:BK561" si="9">ROUND(I555*H555,2)</f>
        <v>0</v>
      </c>
      <c r="BL555" s="15" t="s">
        <v>230</v>
      </c>
      <c r="BM555" s="143" t="s">
        <v>1097</v>
      </c>
    </row>
    <row r="556" spans="2:65" s="1" customFormat="1" ht="21.75" customHeight="1" x14ac:dyDescent="0.2">
      <c r="B556" s="131"/>
      <c r="C556" s="160" t="s">
        <v>1098</v>
      </c>
      <c r="D556" s="160" t="s">
        <v>297</v>
      </c>
      <c r="E556" s="161" t="s">
        <v>1099</v>
      </c>
      <c r="F556" s="162" t="s">
        <v>1100</v>
      </c>
      <c r="G556" s="163" t="s">
        <v>209</v>
      </c>
      <c r="H556" s="164">
        <v>3</v>
      </c>
      <c r="I556" s="165"/>
      <c r="J556" s="166">
        <f t="shared" si="0"/>
        <v>0</v>
      </c>
      <c r="K556" s="162" t="s">
        <v>160</v>
      </c>
      <c r="L556" s="167"/>
      <c r="M556" s="168" t="s">
        <v>1</v>
      </c>
      <c r="N556" s="169" t="s">
        <v>42</v>
      </c>
      <c r="P556" s="141">
        <f t="shared" si="1"/>
        <v>0</v>
      </c>
      <c r="Q556" s="141">
        <v>1.4999999999999999E-4</v>
      </c>
      <c r="R556" s="141">
        <f t="shared" si="2"/>
        <v>4.4999999999999999E-4</v>
      </c>
      <c r="S556" s="141">
        <v>0</v>
      </c>
      <c r="T556" s="142">
        <f t="shared" si="3"/>
        <v>0</v>
      </c>
      <c r="AR556" s="143" t="s">
        <v>312</v>
      </c>
      <c r="AT556" s="143" t="s">
        <v>297</v>
      </c>
      <c r="AU556" s="143" t="s">
        <v>84</v>
      </c>
      <c r="AY556" s="15" t="s">
        <v>154</v>
      </c>
      <c r="BE556" s="144">
        <f t="shared" si="4"/>
        <v>0</v>
      </c>
      <c r="BF556" s="144">
        <f t="shared" si="5"/>
        <v>0</v>
      </c>
      <c r="BG556" s="144">
        <f t="shared" si="6"/>
        <v>0</v>
      </c>
      <c r="BH556" s="144">
        <f t="shared" si="7"/>
        <v>0</v>
      </c>
      <c r="BI556" s="144">
        <f t="shared" si="8"/>
        <v>0</v>
      </c>
      <c r="BJ556" s="15" t="s">
        <v>82</v>
      </c>
      <c r="BK556" s="144">
        <f t="shared" si="9"/>
        <v>0</v>
      </c>
      <c r="BL556" s="15" t="s">
        <v>230</v>
      </c>
      <c r="BM556" s="143" t="s">
        <v>1101</v>
      </c>
    </row>
    <row r="557" spans="2:65" s="1" customFormat="1" ht="21.75" customHeight="1" x14ac:dyDescent="0.2">
      <c r="B557" s="131"/>
      <c r="C557" s="132" t="s">
        <v>1102</v>
      </c>
      <c r="D557" s="132" t="s">
        <v>156</v>
      </c>
      <c r="E557" s="133" t="s">
        <v>1103</v>
      </c>
      <c r="F557" s="134" t="s">
        <v>1104</v>
      </c>
      <c r="G557" s="135" t="s">
        <v>209</v>
      </c>
      <c r="H557" s="136">
        <v>3</v>
      </c>
      <c r="I557" s="137"/>
      <c r="J557" s="138">
        <f t="shared" si="0"/>
        <v>0</v>
      </c>
      <c r="K557" s="134" t="s">
        <v>160</v>
      </c>
      <c r="L557" s="30"/>
      <c r="M557" s="139" t="s">
        <v>1</v>
      </c>
      <c r="N557" s="140" t="s">
        <v>42</v>
      </c>
      <c r="P557" s="141">
        <f t="shared" si="1"/>
        <v>0</v>
      </c>
      <c r="Q557" s="141">
        <v>0</v>
      </c>
      <c r="R557" s="141">
        <f t="shared" si="2"/>
        <v>0</v>
      </c>
      <c r="S557" s="141">
        <v>0</v>
      </c>
      <c r="T557" s="142">
        <f t="shared" si="3"/>
        <v>0</v>
      </c>
      <c r="AR557" s="143" t="s">
        <v>230</v>
      </c>
      <c r="AT557" s="143" t="s">
        <v>156</v>
      </c>
      <c r="AU557" s="143" t="s">
        <v>84</v>
      </c>
      <c r="AY557" s="15" t="s">
        <v>154</v>
      </c>
      <c r="BE557" s="144">
        <f t="shared" si="4"/>
        <v>0</v>
      </c>
      <c r="BF557" s="144">
        <f t="shared" si="5"/>
        <v>0</v>
      </c>
      <c r="BG557" s="144">
        <f t="shared" si="6"/>
        <v>0</v>
      </c>
      <c r="BH557" s="144">
        <f t="shared" si="7"/>
        <v>0</v>
      </c>
      <c r="BI557" s="144">
        <f t="shared" si="8"/>
        <v>0</v>
      </c>
      <c r="BJ557" s="15" t="s">
        <v>82</v>
      </c>
      <c r="BK557" s="144">
        <f t="shared" si="9"/>
        <v>0</v>
      </c>
      <c r="BL557" s="15" t="s">
        <v>230</v>
      </c>
      <c r="BM557" s="143" t="s">
        <v>1105</v>
      </c>
    </row>
    <row r="558" spans="2:65" s="1" customFormat="1" ht="16.5" customHeight="1" x14ac:dyDescent="0.2">
      <c r="B558" s="131"/>
      <c r="C558" s="160" t="s">
        <v>1106</v>
      </c>
      <c r="D558" s="160" t="s">
        <v>297</v>
      </c>
      <c r="E558" s="161" t="s">
        <v>1107</v>
      </c>
      <c r="F558" s="162" t="s">
        <v>1108</v>
      </c>
      <c r="G558" s="163" t="s">
        <v>209</v>
      </c>
      <c r="H558" s="164">
        <v>3</v>
      </c>
      <c r="I558" s="165"/>
      <c r="J558" s="166">
        <f t="shared" si="0"/>
        <v>0</v>
      </c>
      <c r="K558" s="162" t="s">
        <v>160</v>
      </c>
      <c r="L558" s="167"/>
      <c r="M558" s="168" t="s">
        <v>1</v>
      </c>
      <c r="N558" s="169" t="s">
        <v>42</v>
      </c>
      <c r="P558" s="141">
        <f t="shared" si="1"/>
        <v>0</v>
      </c>
      <c r="Q558" s="141">
        <v>2.2000000000000001E-3</v>
      </c>
      <c r="R558" s="141">
        <f t="shared" si="2"/>
        <v>6.6E-3</v>
      </c>
      <c r="S558" s="141">
        <v>0</v>
      </c>
      <c r="T558" s="142">
        <f t="shared" si="3"/>
        <v>0</v>
      </c>
      <c r="AR558" s="143" t="s">
        <v>312</v>
      </c>
      <c r="AT558" s="143" t="s">
        <v>297</v>
      </c>
      <c r="AU558" s="143" t="s">
        <v>84</v>
      </c>
      <c r="AY558" s="15" t="s">
        <v>154</v>
      </c>
      <c r="BE558" s="144">
        <f t="shared" si="4"/>
        <v>0</v>
      </c>
      <c r="BF558" s="144">
        <f t="shared" si="5"/>
        <v>0</v>
      </c>
      <c r="BG558" s="144">
        <f t="shared" si="6"/>
        <v>0</v>
      </c>
      <c r="BH558" s="144">
        <f t="shared" si="7"/>
        <v>0</v>
      </c>
      <c r="BI558" s="144">
        <f t="shared" si="8"/>
        <v>0</v>
      </c>
      <c r="BJ558" s="15" t="s">
        <v>82</v>
      </c>
      <c r="BK558" s="144">
        <f t="shared" si="9"/>
        <v>0</v>
      </c>
      <c r="BL558" s="15" t="s">
        <v>230</v>
      </c>
      <c r="BM558" s="143" t="s">
        <v>1109</v>
      </c>
    </row>
    <row r="559" spans="2:65" s="1" customFormat="1" ht="24.2" customHeight="1" x14ac:dyDescent="0.2">
      <c r="B559" s="131"/>
      <c r="C559" s="132" t="s">
        <v>1110</v>
      </c>
      <c r="D559" s="132" t="s">
        <v>156</v>
      </c>
      <c r="E559" s="133" t="s">
        <v>1111</v>
      </c>
      <c r="F559" s="134" t="s">
        <v>1112</v>
      </c>
      <c r="G559" s="135" t="s">
        <v>209</v>
      </c>
      <c r="H559" s="136">
        <v>2</v>
      </c>
      <c r="I559" s="137"/>
      <c r="J559" s="138">
        <f t="shared" si="0"/>
        <v>0</v>
      </c>
      <c r="K559" s="134" t="s">
        <v>160</v>
      </c>
      <c r="L559" s="30"/>
      <c r="M559" s="139" t="s">
        <v>1</v>
      </c>
      <c r="N559" s="140" t="s">
        <v>42</v>
      </c>
      <c r="P559" s="141">
        <f t="shared" si="1"/>
        <v>0</v>
      </c>
      <c r="Q559" s="141">
        <v>0</v>
      </c>
      <c r="R559" s="141">
        <f t="shared" si="2"/>
        <v>0</v>
      </c>
      <c r="S559" s="141">
        <v>0</v>
      </c>
      <c r="T559" s="142">
        <f t="shared" si="3"/>
        <v>0</v>
      </c>
      <c r="AR559" s="143" t="s">
        <v>230</v>
      </c>
      <c r="AT559" s="143" t="s">
        <v>156</v>
      </c>
      <c r="AU559" s="143" t="s">
        <v>84</v>
      </c>
      <c r="AY559" s="15" t="s">
        <v>154</v>
      </c>
      <c r="BE559" s="144">
        <f t="shared" si="4"/>
        <v>0</v>
      </c>
      <c r="BF559" s="144">
        <f t="shared" si="5"/>
        <v>0</v>
      </c>
      <c r="BG559" s="144">
        <f t="shared" si="6"/>
        <v>0</v>
      </c>
      <c r="BH559" s="144">
        <f t="shared" si="7"/>
        <v>0</v>
      </c>
      <c r="BI559" s="144">
        <f t="shared" si="8"/>
        <v>0</v>
      </c>
      <c r="BJ559" s="15" t="s">
        <v>82</v>
      </c>
      <c r="BK559" s="144">
        <f t="shared" si="9"/>
        <v>0</v>
      </c>
      <c r="BL559" s="15" t="s">
        <v>230</v>
      </c>
      <c r="BM559" s="143" t="s">
        <v>1113</v>
      </c>
    </row>
    <row r="560" spans="2:65" s="1" customFormat="1" ht="16.5" customHeight="1" x14ac:dyDescent="0.2">
      <c r="B560" s="131"/>
      <c r="C560" s="160" t="s">
        <v>1114</v>
      </c>
      <c r="D560" s="160" t="s">
        <v>297</v>
      </c>
      <c r="E560" s="161" t="s">
        <v>1115</v>
      </c>
      <c r="F560" s="162" t="s">
        <v>1116</v>
      </c>
      <c r="G560" s="163" t="s">
        <v>209</v>
      </c>
      <c r="H560" s="164">
        <v>2</v>
      </c>
      <c r="I560" s="165"/>
      <c r="J560" s="166">
        <f t="shared" si="0"/>
        <v>0</v>
      </c>
      <c r="K560" s="162" t="s">
        <v>160</v>
      </c>
      <c r="L560" s="167"/>
      <c r="M560" s="168" t="s">
        <v>1</v>
      </c>
      <c r="N560" s="169" t="s">
        <v>42</v>
      </c>
      <c r="P560" s="141">
        <f t="shared" si="1"/>
        <v>0</v>
      </c>
      <c r="Q560" s="141">
        <v>5.0000000000000002E-5</v>
      </c>
      <c r="R560" s="141">
        <f t="shared" si="2"/>
        <v>1E-4</v>
      </c>
      <c r="S560" s="141">
        <v>0</v>
      </c>
      <c r="T560" s="142">
        <f t="shared" si="3"/>
        <v>0</v>
      </c>
      <c r="AR560" s="143" t="s">
        <v>312</v>
      </c>
      <c r="AT560" s="143" t="s">
        <v>297</v>
      </c>
      <c r="AU560" s="143" t="s">
        <v>84</v>
      </c>
      <c r="AY560" s="15" t="s">
        <v>154</v>
      </c>
      <c r="BE560" s="144">
        <f t="shared" si="4"/>
        <v>0</v>
      </c>
      <c r="BF560" s="144">
        <f t="shared" si="5"/>
        <v>0</v>
      </c>
      <c r="BG560" s="144">
        <f t="shared" si="6"/>
        <v>0</v>
      </c>
      <c r="BH560" s="144">
        <f t="shared" si="7"/>
        <v>0</v>
      </c>
      <c r="BI560" s="144">
        <f t="shared" si="8"/>
        <v>0</v>
      </c>
      <c r="BJ560" s="15" t="s">
        <v>82</v>
      </c>
      <c r="BK560" s="144">
        <f t="shared" si="9"/>
        <v>0</v>
      </c>
      <c r="BL560" s="15" t="s">
        <v>230</v>
      </c>
      <c r="BM560" s="143" t="s">
        <v>1117</v>
      </c>
    </row>
    <row r="561" spans="2:65" s="1" customFormat="1" ht="24.2" customHeight="1" x14ac:dyDescent="0.2">
      <c r="B561" s="131"/>
      <c r="C561" s="132" t="s">
        <v>1118</v>
      </c>
      <c r="D561" s="132" t="s">
        <v>156</v>
      </c>
      <c r="E561" s="133" t="s">
        <v>1119</v>
      </c>
      <c r="F561" s="134" t="s">
        <v>1120</v>
      </c>
      <c r="G561" s="135" t="s">
        <v>242</v>
      </c>
      <c r="H561" s="136">
        <v>0.28000000000000003</v>
      </c>
      <c r="I561" s="137"/>
      <c r="J561" s="138">
        <f t="shared" si="0"/>
        <v>0</v>
      </c>
      <c r="K561" s="134" t="s">
        <v>160</v>
      </c>
      <c r="L561" s="30"/>
      <c r="M561" s="139" t="s">
        <v>1</v>
      </c>
      <c r="N561" s="140" t="s">
        <v>42</v>
      </c>
      <c r="P561" s="141">
        <f t="shared" si="1"/>
        <v>0</v>
      </c>
      <c r="Q561" s="141">
        <v>0</v>
      </c>
      <c r="R561" s="141">
        <f t="shared" si="2"/>
        <v>0</v>
      </c>
      <c r="S561" s="141">
        <v>0</v>
      </c>
      <c r="T561" s="142">
        <f t="shared" si="3"/>
        <v>0</v>
      </c>
      <c r="AR561" s="143" t="s">
        <v>230</v>
      </c>
      <c r="AT561" s="143" t="s">
        <v>156</v>
      </c>
      <c r="AU561" s="143" t="s">
        <v>84</v>
      </c>
      <c r="AY561" s="15" t="s">
        <v>154</v>
      </c>
      <c r="BE561" s="144">
        <f t="shared" si="4"/>
        <v>0</v>
      </c>
      <c r="BF561" s="144">
        <f t="shared" si="5"/>
        <v>0</v>
      </c>
      <c r="BG561" s="144">
        <f t="shared" si="6"/>
        <v>0</v>
      </c>
      <c r="BH561" s="144">
        <f t="shared" si="7"/>
        <v>0</v>
      </c>
      <c r="BI561" s="144">
        <f t="shared" si="8"/>
        <v>0</v>
      </c>
      <c r="BJ561" s="15" t="s">
        <v>82</v>
      </c>
      <c r="BK561" s="144">
        <f t="shared" si="9"/>
        <v>0</v>
      </c>
      <c r="BL561" s="15" t="s">
        <v>230</v>
      </c>
      <c r="BM561" s="143" t="s">
        <v>1121</v>
      </c>
    </row>
    <row r="562" spans="2:65" s="11" customFormat="1" ht="22.9" customHeight="1" x14ac:dyDescent="0.2">
      <c r="B562" s="119"/>
      <c r="D562" s="120" t="s">
        <v>76</v>
      </c>
      <c r="E562" s="129" t="s">
        <v>1122</v>
      </c>
      <c r="F562" s="129" t="s">
        <v>1123</v>
      </c>
      <c r="I562" s="122"/>
      <c r="J562" s="130">
        <f>BK562</f>
        <v>0</v>
      </c>
      <c r="L562" s="119"/>
      <c r="M562" s="124"/>
      <c r="P562" s="125">
        <f>SUM(P563:P588)</f>
        <v>0</v>
      </c>
      <c r="R562" s="125">
        <f>SUM(R563:R588)</f>
        <v>2.6209297599999997</v>
      </c>
      <c r="T562" s="126">
        <f>SUM(T563:T588)</f>
        <v>2.9325799999999997</v>
      </c>
      <c r="AR562" s="120" t="s">
        <v>84</v>
      </c>
      <c r="AT562" s="127" t="s">
        <v>76</v>
      </c>
      <c r="AU562" s="127" t="s">
        <v>82</v>
      </c>
      <c r="AY562" s="120" t="s">
        <v>154</v>
      </c>
      <c r="BK562" s="128">
        <f>SUM(BK563:BK588)</f>
        <v>0</v>
      </c>
    </row>
    <row r="563" spans="2:65" s="1" customFormat="1" ht="24.2" customHeight="1" x14ac:dyDescent="0.2">
      <c r="B563" s="131"/>
      <c r="C563" s="132" t="s">
        <v>1124</v>
      </c>
      <c r="D563" s="132" t="s">
        <v>156</v>
      </c>
      <c r="E563" s="133" t="s">
        <v>1125</v>
      </c>
      <c r="F563" s="134" t="s">
        <v>1126</v>
      </c>
      <c r="G563" s="135" t="s">
        <v>209</v>
      </c>
      <c r="H563" s="136">
        <v>1</v>
      </c>
      <c r="I563" s="137"/>
      <c r="J563" s="138">
        <f>ROUND(I563*H563,2)</f>
        <v>0</v>
      </c>
      <c r="K563" s="134" t="s">
        <v>1</v>
      </c>
      <c r="L563" s="30"/>
      <c r="M563" s="139" t="s">
        <v>1</v>
      </c>
      <c r="N563" s="140" t="s">
        <v>42</v>
      </c>
      <c r="P563" s="141">
        <f>O563*H563</f>
        <v>0</v>
      </c>
      <c r="Q563" s="141">
        <v>0</v>
      </c>
      <c r="R563" s="141">
        <f>Q563*H563</f>
        <v>0</v>
      </c>
      <c r="S563" s="141">
        <v>0</v>
      </c>
      <c r="T563" s="142">
        <f>S563*H563</f>
        <v>0</v>
      </c>
      <c r="AR563" s="143" t="s">
        <v>230</v>
      </c>
      <c r="AT563" s="143" t="s">
        <v>156</v>
      </c>
      <c r="AU563" s="143" t="s">
        <v>84</v>
      </c>
      <c r="AY563" s="15" t="s">
        <v>154</v>
      </c>
      <c r="BE563" s="144">
        <f>IF(N563="základní",J563,0)</f>
        <v>0</v>
      </c>
      <c r="BF563" s="144">
        <f>IF(N563="snížená",J563,0)</f>
        <v>0</v>
      </c>
      <c r="BG563" s="144">
        <f>IF(N563="zákl. přenesená",J563,0)</f>
        <v>0</v>
      </c>
      <c r="BH563" s="144">
        <f>IF(N563="sníž. přenesená",J563,0)</f>
        <v>0</v>
      </c>
      <c r="BI563" s="144">
        <f>IF(N563="nulová",J563,0)</f>
        <v>0</v>
      </c>
      <c r="BJ563" s="15" t="s">
        <v>82</v>
      </c>
      <c r="BK563" s="144">
        <f>ROUND(I563*H563,2)</f>
        <v>0</v>
      </c>
      <c r="BL563" s="15" t="s">
        <v>230</v>
      </c>
      <c r="BM563" s="143" t="s">
        <v>1127</v>
      </c>
    </row>
    <row r="564" spans="2:65" s="1" customFormat="1" ht="21.75" customHeight="1" x14ac:dyDescent="0.2">
      <c r="B564" s="131"/>
      <c r="C564" s="132" t="s">
        <v>1128</v>
      </c>
      <c r="D564" s="132" t="s">
        <v>156</v>
      </c>
      <c r="E564" s="133" t="s">
        <v>1129</v>
      </c>
      <c r="F564" s="134" t="s">
        <v>1130</v>
      </c>
      <c r="G564" s="135" t="s">
        <v>826</v>
      </c>
      <c r="H564" s="136">
        <v>99.33</v>
      </c>
      <c r="I564" s="137"/>
      <c r="J564" s="138">
        <f>ROUND(I564*H564,2)</f>
        <v>0</v>
      </c>
      <c r="K564" s="134" t="s">
        <v>160</v>
      </c>
      <c r="L564" s="30"/>
      <c r="M564" s="139" t="s">
        <v>1</v>
      </c>
      <c r="N564" s="140" t="s">
        <v>42</v>
      </c>
      <c r="P564" s="141">
        <f>O564*H564</f>
        <v>0</v>
      </c>
      <c r="Q564" s="141">
        <v>6.9999999999999994E-5</v>
      </c>
      <c r="R564" s="141">
        <f>Q564*H564</f>
        <v>6.9530999999999994E-3</v>
      </c>
      <c r="S564" s="141">
        <v>0</v>
      </c>
      <c r="T564" s="142">
        <f>S564*H564</f>
        <v>0</v>
      </c>
      <c r="AR564" s="143" t="s">
        <v>230</v>
      </c>
      <c r="AT564" s="143" t="s">
        <v>156</v>
      </c>
      <c r="AU564" s="143" t="s">
        <v>84</v>
      </c>
      <c r="AY564" s="15" t="s">
        <v>154</v>
      </c>
      <c r="BE564" s="144">
        <f>IF(N564="základní",J564,0)</f>
        <v>0</v>
      </c>
      <c r="BF564" s="144">
        <f>IF(N564="snížená",J564,0)</f>
        <v>0</v>
      </c>
      <c r="BG564" s="144">
        <f>IF(N564="zákl. přenesená",J564,0)</f>
        <v>0</v>
      </c>
      <c r="BH564" s="144">
        <f>IF(N564="sníž. přenesená",J564,0)</f>
        <v>0</v>
      </c>
      <c r="BI564" s="144">
        <f>IF(N564="nulová",J564,0)</f>
        <v>0</v>
      </c>
      <c r="BJ564" s="15" t="s">
        <v>82</v>
      </c>
      <c r="BK564" s="144">
        <f>ROUND(I564*H564,2)</f>
        <v>0</v>
      </c>
      <c r="BL564" s="15" t="s">
        <v>230</v>
      </c>
      <c r="BM564" s="143" t="s">
        <v>1131</v>
      </c>
    </row>
    <row r="565" spans="2:65" s="12" customFormat="1" x14ac:dyDescent="0.2">
      <c r="B565" s="145"/>
      <c r="D565" s="146" t="s">
        <v>163</v>
      </c>
      <c r="E565" s="147" t="s">
        <v>1</v>
      </c>
      <c r="F565" s="148" t="s">
        <v>1132</v>
      </c>
      <c r="H565" s="149">
        <v>99.33</v>
      </c>
      <c r="I565" s="150"/>
      <c r="L565" s="145"/>
      <c r="M565" s="151"/>
      <c r="T565" s="152"/>
      <c r="AT565" s="147" t="s">
        <v>163</v>
      </c>
      <c r="AU565" s="147" t="s">
        <v>84</v>
      </c>
      <c r="AV565" s="12" t="s">
        <v>84</v>
      </c>
      <c r="AW565" s="12" t="s">
        <v>34</v>
      </c>
      <c r="AX565" s="12" t="s">
        <v>82</v>
      </c>
      <c r="AY565" s="147" t="s">
        <v>154</v>
      </c>
    </row>
    <row r="566" spans="2:65" s="1" customFormat="1" ht="24.2" customHeight="1" x14ac:dyDescent="0.2">
      <c r="B566" s="131"/>
      <c r="C566" s="132" t="s">
        <v>1133</v>
      </c>
      <c r="D566" s="132" t="s">
        <v>156</v>
      </c>
      <c r="E566" s="133" t="s">
        <v>1134</v>
      </c>
      <c r="F566" s="134" t="s">
        <v>1135</v>
      </c>
      <c r="G566" s="135" t="s">
        <v>826</v>
      </c>
      <c r="H566" s="136">
        <v>50.24</v>
      </c>
      <c r="I566" s="137"/>
      <c r="J566" s="138">
        <f>ROUND(I566*H566,2)</f>
        <v>0</v>
      </c>
      <c r="K566" s="134" t="s">
        <v>160</v>
      </c>
      <c r="L566" s="30"/>
      <c r="M566" s="139" t="s">
        <v>1</v>
      </c>
      <c r="N566" s="140" t="s">
        <v>42</v>
      </c>
      <c r="P566" s="141">
        <f>O566*H566</f>
        <v>0</v>
      </c>
      <c r="Q566" s="141">
        <v>5.0000000000000002E-5</v>
      </c>
      <c r="R566" s="141">
        <f>Q566*H566</f>
        <v>2.5120000000000003E-3</v>
      </c>
      <c r="S566" s="141">
        <v>0</v>
      </c>
      <c r="T566" s="142">
        <f>S566*H566</f>
        <v>0</v>
      </c>
      <c r="AR566" s="143" t="s">
        <v>230</v>
      </c>
      <c r="AT566" s="143" t="s">
        <v>156</v>
      </c>
      <c r="AU566" s="143" t="s">
        <v>84</v>
      </c>
      <c r="AY566" s="15" t="s">
        <v>154</v>
      </c>
      <c r="BE566" s="144">
        <f>IF(N566="základní",J566,0)</f>
        <v>0</v>
      </c>
      <c r="BF566" s="144">
        <f>IF(N566="snížená",J566,0)</f>
        <v>0</v>
      </c>
      <c r="BG566" s="144">
        <f>IF(N566="zákl. přenesená",J566,0)</f>
        <v>0</v>
      </c>
      <c r="BH566" s="144">
        <f>IF(N566="sníž. přenesená",J566,0)</f>
        <v>0</v>
      </c>
      <c r="BI566" s="144">
        <f>IF(N566="nulová",J566,0)</f>
        <v>0</v>
      </c>
      <c r="BJ566" s="15" t="s">
        <v>82</v>
      </c>
      <c r="BK566" s="144">
        <f>ROUND(I566*H566,2)</f>
        <v>0</v>
      </c>
      <c r="BL566" s="15" t="s">
        <v>230</v>
      </c>
      <c r="BM566" s="143" t="s">
        <v>1136</v>
      </c>
    </row>
    <row r="567" spans="2:65" s="1" customFormat="1" ht="24.2" customHeight="1" x14ac:dyDescent="0.2">
      <c r="B567" s="131"/>
      <c r="C567" s="132" t="s">
        <v>1137</v>
      </c>
      <c r="D567" s="132" t="s">
        <v>156</v>
      </c>
      <c r="E567" s="133" t="s">
        <v>1138</v>
      </c>
      <c r="F567" s="134" t="s">
        <v>1139</v>
      </c>
      <c r="G567" s="135" t="s">
        <v>826</v>
      </c>
      <c r="H567" s="136">
        <v>1129.93</v>
      </c>
      <c r="I567" s="137"/>
      <c r="J567" s="138">
        <f>ROUND(I567*H567,2)</f>
        <v>0</v>
      </c>
      <c r="K567" s="134" t="s">
        <v>160</v>
      </c>
      <c r="L567" s="30"/>
      <c r="M567" s="139" t="s">
        <v>1</v>
      </c>
      <c r="N567" s="140" t="s">
        <v>42</v>
      </c>
      <c r="P567" s="141">
        <f>O567*H567</f>
        <v>0</v>
      </c>
      <c r="Q567" s="141">
        <v>5.0000000000000002E-5</v>
      </c>
      <c r="R567" s="141">
        <f>Q567*H567</f>
        <v>5.6496500000000005E-2</v>
      </c>
      <c r="S567" s="141">
        <v>0</v>
      </c>
      <c r="T567" s="142">
        <f>S567*H567</f>
        <v>0</v>
      </c>
      <c r="AR567" s="143" t="s">
        <v>230</v>
      </c>
      <c r="AT567" s="143" t="s">
        <v>156</v>
      </c>
      <c r="AU567" s="143" t="s">
        <v>84</v>
      </c>
      <c r="AY567" s="15" t="s">
        <v>154</v>
      </c>
      <c r="BE567" s="144">
        <f>IF(N567="základní",J567,0)</f>
        <v>0</v>
      </c>
      <c r="BF567" s="144">
        <f>IF(N567="snížená",J567,0)</f>
        <v>0</v>
      </c>
      <c r="BG567" s="144">
        <f>IF(N567="zákl. přenesená",J567,0)</f>
        <v>0</v>
      </c>
      <c r="BH567" s="144">
        <f>IF(N567="sníž. přenesená",J567,0)</f>
        <v>0</v>
      </c>
      <c r="BI567" s="144">
        <f>IF(N567="nulová",J567,0)</f>
        <v>0</v>
      </c>
      <c r="BJ567" s="15" t="s">
        <v>82</v>
      </c>
      <c r="BK567" s="144">
        <f>ROUND(I567*H567,2)</f>
        <v>0</v>
      </c>
      <c r="BL567" s="15" t="s">
        <v>230</v>
      </c>
      <c r="BM567" s="143" t="s">
        <v>1140</v>
      </c>
    </row>
    <row r="568" spans="2:65" s="12" customFormat="1" x14ac:dyDescent="0.2">
      <c r="B568" s="145"/>
      <c r="D568" s="146" t="s">
        <v>163</v>
      </c>
      <c r="E568" s="147" t="s">
        <v>1</v>
      </c>
      <c r="F568" s="148" t="s">
        <v>1141</v>
      </c>
      <c r="H568" s="149">
        <v>1129.93</v>
      </c>
      <c r="I568" s="150"/>
      <c r="L568" s="145"/>
      <c r="M568" s="151"/>
      <c r="T568" s="152"/>
      <c r="AT568" s="147" t="s">
        <v>163</v>
      </c>
      <c r="AU568" s="147" t="s">
        <v>84</v>
      </c>
      <c r="AV568" s="12" t="s">
        <v>84</v>
      </c>
      <c r="AW568" s="12" t="s">
        <v>34</v>
      </c>
      <c r="AX568" s="12" t="s">
        <v>82</v>
      </c>
      <c r="AY568" s="147" t="s">
        <v>154</v>
      </c>
    </row>
    <row r="569" spans="2:65" s="1" customFormat="1" ht="24.2" customHeight="1" x14ac:dyDescent="0.2">
      <c r="B569" s="131"/>
      <c r="C569" s="132" t="s">
        <v>1142</v>
      </c>
      <c r="D569" s="132" t="s">
        <v>156</v>
      </c>
      <c r="E569" s="133" t="s">
        <v>1143</v>
      </c>
      <c r="F569" s="134" t="s">
        <v>1144</v>
      </c>
      <c r="G569" s="135" t="s">
        <v>826</v>
      </c>
      <c r="H569" s="136">
        <v>1089.4000000000001</v>
      </c>
      <c r="I569" s="137"/>
      <c r="J569" s="138">
        <f>ROUND(I569*H569,2)</f>
        <v>0</v>
      </c>
      <c r="K569" s="134" t="s">
        <v>160</v>
      </c>
      <c r="L569" s="30"/>
      <c r="M569" s="139" t="s">
        <v>1</v>
      </c>
      <c r="N569" s="140" t="s">
        <v>42</v>
      </c>
      <c r="P569" s="141">
        <f>O569*H569</f>
        <v>0</v>
      </c>
      <c r="Q569" s="141">
        <v>5.0000000000000002E-5</v>
      </c>
      <c r="R569" s="141">
        <f>Q569*H569</f>
        <v>5.4470000000000005E-2</v>
      </c>
      <c r="S569" s="141">
        <v>0</v>
      </c>
      <c r="T569" s="142">
        <f>S569*H569</f>
        <v>0</v>
      </c>
      <c r="AR569" s="143" t="s">
        <v>230</v>
      </c>
      <c r="AT569" s="143" t="s">
        <v>156</v>
      </c>
      <c r="AU569" s="143" t="s">
        <v>84</v>
      </c>
      <c r="AY569" s="15" t="s">
        <v>154</v>
      </c>
      <c r="BE569" s="144">
        <f>IF(N569="základní",J569,0)</f>
        <v>0</v>
      </c>
      <c r="BF569" s="144">
        <f>IF(N569="snížená",J569,0)</f>
        <v>0</v>
      </c>
      <c r="BG569" s="144">
        <f>IF(N569="zákl. přenesená",J569,0)</f>
        <v>0</v>
      </c>
      <c r="BH569" s="144">
        <f>IF(N569="sníž. přenesená",J569,0)</f>
        <v>0</v>
      </c>
      <c r="BI569" s="144">
        <f>IF(N569="nulová",J569,0)</f>
        <v>0</v>
      </c>
      <c r="BJ569" s="15" t="s">
        <v>82</v>
      </c>
      <c r="BK569" s="144">
        <f>ROUND(I569*H569,2)</f>
        <v>0</v>
      </c>
      <c r="BL569" s="15" t="s">
        <v>230</v>
      </c>
      <c r="BM569" s="143" t="s">
        <v>1145</v>
      </c>
    </row>
    <row r="570" spans="2:65" s="1" customFormat="1" ht="24.2" customHeight="1" x14ac:dyDescent="0.2">
      <c r="B570" s="131"/>
      <c r="C570" s="132" t="s">
        <v>1146</v>
      </c>
      <c r="D570" s="132" t="s">
        <v>156</v>
      </c>
      <c r="E570" s="133" t="s">
        <v>1147</v>
      </c>
      <c r="F570" s="134" t="s">
        <v>1148</v>
      </c>
      <c r="G570" s="135" t="s">
        <v>826</v>
      </c>
      <c r="H570" s="136">
        <v>1972.88</v>
      </c>
      <c r="I570" s="137"/>
      <c r="J570" s="138">
        <f>ROUND(I570*H570,2)</f>
        <v>0</v>
      </c>
      <c r="K570" s="134" t="s">
        <v>160</v>
      </c>
      <c r="L570" s="30"/>
      <c r="M570" s="139" t="s">
        <v>1</v>
      </c>
      <c r="N570" s="140" t="s">
        <v>42</v>
      </c>
      <c r="P570" s="141">
        <f>O570*H570</f>
        <v>0</v>
      </c>
      <c r="Q570" s="141">
        <v>5.0000000000000002E-5</v>
      </c>
      <c r="R570" s="141">
        <f>Q570*H570</f>
        <v>9.8644000000000009E-2</v>
      </c>
      <c r="S570" s="141">
        <v>0</v>
      </c>
      <c r="T570" s="142">
        <f>S570*H570</f>
        <v>0</v>
      </c>
      <c r="AR570" s="143" t="s">
        <v>230</v>
      </c>
      <c r="AT570" s="143" t="s">
        <v>156</v>
      </c>
      <c r="AU570" s="143" t="s">
        <v>84</v>
      </c>
      <c r="AY570" s="15" t="s">
        <v>154</v>
      </c>
      <c r="BE570" s="144">
        <f>IF(N570="základní",J570,0)</f>
        <v>0</v>
      </c>
      <c r="BF570" s="144">
        <f>IF(N570="snížená",J570,0)</f>
        <v>0</v>
      </c>
      <c r="BG570" s="144">
        <f>IF(N570="zákl. přenesená",J570,0)</f>
        <v>0</v>
      </c>
      <c r="BH570" s="144">
        <f>IF(N570="sníž. přenesená",J570,0)</f>
        <v>0</v>
      </c>
      <c r="BI570" s="144">
        <f>IF(N570="nulová",J570,0)</f>
        <v>0</v>
      </c>
      <c r="BJ570" s="15" t="s">
        <v>82</v>
      </c>
      <c r="BK570" s="144">
        <f>ROUND(I570*H570,2)</f>
        <v>0</v>
      </c>
      <c r="BL570" s="15" t="s">
        <v>230</v>
      </c>
      <c r="BM570" s="143" t="s">
        <v>1149</v>
      </c>
    </row>
    <row r="571" spans="2:65" s="12" customFormat="1" x14ac:dyDescent="0.2">
      <c r="B571" s="145"/>
      <c r="D571" s="146" t="s">
        <v>163</v>
      </c>
      <c r="E571" s="147" t="s">
        <v>1</v>
      </c>
      <c r="F571" s="148" t="s">
        <v>1150</v>
      </c>
      <c r="H571" s="149">
        <v>1972.88</v>
      </c>
      <c r="I571" s="150"/>
      <c r="L571" s="145"/>
      <c r="M571" s="151"/>
      <c r="T571" s="152"/>
      <c r="AT571" s="147" t="s">
        <v>163</v>
      </c>
      <c r="AU571" s="147" t="s">
        <v>84</v>
      </c>
      <c r="AV571" s="12" t="s">
        <v>84</v>
      </c>
      <c r="AW571" s="12" t="s">
        <v>34</v>
      </c>
      <c r="AX571" s="12" t="s">
        <v>82</v>
      </c>
      <c r="AY571" s="147" t="s">
        <v>154</v>
      </c>
    </row>
    <row r="572" spans="2:65" s="1" customFormat="1" ht="21.75" customHeight="1" x14ac:dyDescent="0.2">
      <c r="B572" s="131"/>
      <c r="C572" s="160" t="s">
        <v>1151</v>
      </c>
      <c r="D572" s="160" t="s">
        <v>297</v>
      </c>
      <c r="E572" s="161" t="s">
        <v>1152</v>
      </c>
      <c r="F572" s="162" t="s">
        <v>1153</v>
      </c>
      <c r="G572" s="163" t="s">
        <v>242</v>
      </c>
      <c r="H572" s="164">
        <v>8.2000000000000003E-2</v>
      </c>
      <c r="I572" s="165"/>
      <c r="J572" s="166">
        <f>ROUND(I572*H572,2)</f>
        <v>0</v>
      </c>
      <c r="K572" s="162" t="s">
        <v>160</v>
      </c>
      <c r="L572" s="167"/>
      <c r="M572" s="168" t="s">
        <v>1</v>
      </c>
      <c r="N572" s="169" t="s">
        <v>42</v>
      </c>
      <c r="P572" s="141">
        <f>O572*H572</f>
        <v>0</v>
      </c>
      <c r="Q572" s="141">
        <v>1</v>
      </c>
      <c r="R572" s="141">
        <f>Q572*H572</f>
        <v>8.2000000000000003E-2</v>
      </c>
      <c r="S572" s="141">
        <v>0</v>
      </c>
      <c r="T572" s="142">
        <f>S572*H572</f>
        <v>0</v>
      </c>
      <c r="AR572" s="143" t="s">
        <v>312</v>
      </c>
      <c r="AT572" s="143" t="s">
        <v>297</v>
      </c>
      <c r="AU572" s="143" t="s">
        <v>84</v>
      </c>
      <c r="AY572" s="15" t="s">
        <v>154</v>
      </c>
      <c r="BE572" s="144">
        <f>IF(N572="základní",J572,0)</f>
        <v>0</v>
      </c>
      <c r="BF572" s="144">
        <f>IF(N572="snížená",J572,0)</f>
        <v>0</v>
      </c>
      <c r="BG572" s="144">
        <f>IF(N572="zákl. přenesená",J572,0)</f>
        <v>0</v>
      </c>
      <c r="BH572" s="144">
        <f>IF(N572="sníž. přenesená",J572,0)</f>
        <v>0</v>
      </c>
      <c r="BI572" s="144">
        <f>IF(N572="nulová",J572,0)</f>
        <v>0</v>
      </c>
      <c r="BJ572" s="15" t="s">
        <v>82</v>
      </c>
      <c r="BK572" s="144">
        <f>ROUND(I572*H572,2)</f>
        <v>0</v>
      </c>
      <c r="BL572" s="15" t="s">
        <v>230</v>
      </c>
      <c r="BM572" s="143" t="s">
        <v>1154</v>
      </c>
    </row>
    <row r="573" spans="2:65" s="12" customFormat="1" x14ac:dyDescent="0.2">
      <c r="B573" s="145"/>
      <c r="D573" s="146" t="s">
        <v>163</v>
      </c>
      <c r="E573" s="147" t="s">
        <v>1</v>
      </c>
      <c r="F573" s="148" t="s">
        <v>1155</v>
      </c>
      <c r="H573" s="149">
        <v>8.2000000000000003E-2</v>
      </c>
      <c r="I573" s="150"/>
      <c r="L573" s="145"/>
      <c r="M573" s="151"/>
      <c r="T573" s="152"/>
      <c r="AT573" s="147" t="s">
        <v>163</v>
      </c>
      <c r="AU573" s="147" t="s">
        <v>84</v>
      </c>
      <c r="AV573" s="12" t="s">
        <v>84</v>
      </c>
      <c r="AW573" s="12" t="s">
        <v>34</v>
      </c>
      <c r="AX573" s="12" t="s">
        <v>82</v>
      </c>
      <c r="AY573" s="147" t="s">
        <v>154</v>
      </c>
    </row>
    <row r="574" spans="2:65" s="1" customFormat="1" ht="21.75" customHeight="1" x14ac:dyDescent="0.2">
      <c r="B574" s="131"/>
      <c r="C574" s="160" t="s">
        <v>1156</v>
      </c>
      <c r="D574" s="160" t="s">
        <v>297</v>
      </c>
      <c r="E574" s="161" t="s">
        <v>1157</v>
      </c>
      <c r="F574" s="162" t="s">
        <v>1158</v>
      </c>
      <c r="G574" s="163" t="s">
        <v>242</v>
      </c>
      <c r="H574" s="164">
        <v>2.5000000000000001E-2</v>
      </c>
      <c r="I574" s="165"/>
      <c r="J574" s="166">
        <f>ROUND(I574*H574,2)</f>
        <v>0</v>
      </c>
      <c r="K574" s="162" t="s">
        <v>160</v>
      </c>
      <c r="L574" s="167"/>
      <c r="M574" s="168" t="s">
        <v>1</v>
      </c>
      <c r="N574" s="169" t="s">
        <v>42</v>
      </c>
      <c r="P574" s="141">
        <f>O574*H574</f>
        <v>0</v>
      </c>
      <c r="Q574" s="141">
        <v>1</v>
      </c>
      <c r="R574" s="141">
        <f>Q574*H574</f>
        <v>2.5000000000000001E-2</v>
      </c>
      <c r="S574" s="141">
        <v>0</v>
      </c>
      <c r="T574" s="142">
        <f>S574*H574</f>
        <v>0</v>
      </c>
      <c r="AR574" s="143" t="s">
        <v>312</v>
      </c>
      <c r="AT574" s="143" t="s">
        <v>297</v>
      </c>
      <c r="AU574" s="143" t="s">
        <v>84</v>
      </c>
      <c r="AY574" s="15" t="s">
        <v>154</v>
      </c>
      <c r="BE574" s="144">
        <f>IF(N574="základní",J574,0)</f>
        <v>0</v>
      </c>
      <c r="BF574" s="144">
        <f>IF(N574="snížená",J574,0)</f>
        <v>0</v>
      </c>
      <c r="BG574" s="144">
        <f>IF(N574="zákl. přenesená",J574,0)</f>
        <v>0</v>
      </c>
      <c r="BH574" s="144">
        <f>IF(N574="sníž. přenesená",J574,0)</f>
        <v>0</v>
      </c>
      <c r="BI574" s="144">
        <f>IF(N574="nulová",J574,0)</f>
        <v>0</v>
      </c>
      <c r="BJ574" s="15" t="s">
        <v>82</v>
      </c>
      <c r="BK574" s="144">
        <f>ROUND(I574*H574,2)</f>
        <v>0</v>
      </c>
      <c r="BL574" s="15" t="s">
        <v>230</v>
      </c>
      <c r="BM574" s="143" t="s">
        <v>1159</v>
      </c>
    </row>
    <row r="575" spans="2:65" s="12" customFormat="1" x14ac:dyDescent="0.2">
      <c r="B575" s="145"/>
      <c r="D575" s="146" t="s">
        <v>163</v>
      </c>
      <c r="E575" s="147" t="s">
        <v>1</v>
      </c>
      <c r="F575" s="148" t="s">
        <v>1160</v>
      </c>
      <c r="H575" s="149">
        <v>2.5000000000000001E-2</v>
      </c>
      <c r="I575" s="150"/>
      <c r="L575" s="145"/>
      <c r="M575" s="151"/>
      <c r="T575" s="152"/>
      <c r="AT575" s="147" t="s">
        <v>163</v>
      </c>
      <c r="AU575" s="147" t="s">
        <v>84</v>
      </c>
      <c r="AV575" s="12" t="s">
        <v>84</v>
      </c>
      <c r="AW575" s="12" t="s">
        <v>34</v>
      </c>
      <c r="AX575" s="12" t="s">
        <v>82</v>
      </c>
      <c r="AY575" s="147" t="s">
        <v>154</v>
      </c>
    </row>
    <row r="576" spans="2:65" s="1" customFormat="1" ht="24.2" customHeight="1" x14ac:dyDescent="0.2">
      <c r="B576" s="131"/>
      <c r="C576" s="160" t="s">
        <v>1161</v>
      </c>
      <c r="D576" s="160" t="s">
        <v>297</v>
      </c>
      <c r="E576" s="161" t="s">
        <v>1162</v>
      </c>
      <c r="F576" s="162" t="s">
        <v>1163</v>
      </c>
      <c r="G576" s="163" t="s">
        <v>242</v>
      </c>
      <c r="H576" s="164">
        <v>2.1309999999999998</v>
      </c>
      <c r="I576" s="165"/>
      <c r="J576" s="166">
        <f>ROUND(I576*H576,2)</f>
        <v>0</v>
      </c>
      <c r="K576" s="162" t="s">
        <v>160</v>
      </c>
      <c r="L576" s="167"/>
      <c r="M576" s="168" t="s">
        <v>1</v>
      </c>
      <c r="N576" s="169" t="s">
        <v>42</v>
      </c>
      <c r="P576" s="141">
        <f>O576*H576</f>
        <v>0</v>
      </c>
      <c r="Q576" s="141">
        <v>1</v>
      </c>
      <c r="R576" s="141">
        <f>Q576*H576</f>
        <v>2.1309999999999998</v>
      </c>
      <c r="S576" s="141">
        <v>0</v>
      </c>
      <c r="T576" s="142">
        <f>S576*H576</f>
        <v>0</v>
      </c>
      <c r="AR576" s="143" t="s">
        <v>312</v>
      </c>
      <c r="AT576" s="143" t="s">
        <v>297</v>
      </c>
      <c r="AU576" s="143" t="s">
        <v>84</v>
      </c>
      <c r="AY576" s="15" t="s">
        <v>154</v>
      </c>
      <c r="BE576" s="144">
        <f>IF(N576="základní",J576,0)</f>
        <v>0</v>
      </c>
      <c r="BF576" s="144">
        <f>IF(N576="snížená",J576,0)</f>
        <v>0</v>
      </c>
      <c r="BG576" s="144">
        <f>IF(N576="zákl. přenesená",J576,0)</f>
        <v>0</v>
      </c>
      <c r="BH576" s="144">
        <f>IF(N576="sníž. přenesená",J576,0)</f>
        <v>0</v>
      </c>
      <c r="BI576" s="144">
        <f>IF(N576="nulová",J576,0)</f>
        <v>0</v>
      </c>
      <c r="BJ576" s="15" t="s">
        <v>82</v>
      </c>
      <c r="BK576" s="144">
        <f>ROUND(I576*H576,2)</f>
        <v>0</v>
      </c>
      <c r="BL576" s="15" t="s">
        <v>230</v>
      </c>
      <c r="BM576" s="143" t="s">
        <v>1164</v>
      </c>
    </row>
    <row r="577" spans="2:65" s="12" customFormat="1" x14ac:dyDescent="0.2">
      <c r="B577" s="145"/>
      <c r="D577" s="146" t="s">
        <v>163</v>
      </c>
      <c r="E577" s="147" t="s">
        <v>1</v>
      </c>
      <c r="F577" s="148" t="s">
        <v>1165</v>
      </c>
      <c r="H577" s="149">
        <v>2.1309999999999998</v>
      </c>
      <c r="I577" s="150"/>
      <c r="L577" s="145"/>
      <c r="M577" s="151"/>
      <c r="T577" s="152"/>
      <c r="AT577" s="147" t="s">
        <v>163</v>
      </c>
      <c r="AU577" s="147" t="s">
        <v>84</v>
      </c>
      <c r="AV577" s="12" t="s">
        <v>84</v>
      </c>
      <c r="AW577" s="12" t="s">
        <v>34</v>
      </c>
      <c r="AX577" s="12" t="s">
        <v>82</v>
      </c>
      <c r="AY577" s="147" t="s">
        <v>154</v>
      </c>
    </row>
    <row r="578" spans="2:65" s="1" customFormat="1" ht="16.5" customHeight="1" x14ac:dyDescent="0.2">
      <c r="B578" s="131"/>
      <c r="C578" s="160" t="s">
        <v>1166</v>
      </c>
      <c r="D578" s="160" t="s">
        <v>297</v>
      </c>
      <c r="E578" s="161" t="s">
        <v>1167</v>
      </c>
      <c r="F578" s="162" t="s">
        <v>1168</v>
      </c>
      <c r="G578" s="163" t="s">
        <v>178</v>
      </c>
      <c r="H578" s="164">
        <v>51.817999999999998</v>
      </c>
      <c r="I578" s="165"/>
      <c r="J578" s="166">
        <f>ROUND(I578*H578,2)</f>
        <v>0</v>
      </c>
      <c r="K578" s="162" t="s">
        <v>1</v>
      </c>
      <c r="L578" s="167"/>
      <c r="M578" s="168" t="s">
        <v>1</v>
      </c>
      <c r="N578" s="169" t="s">
        <v>42</v>
      </c>
      <c r="P578" s="141">
        <f>O578*H578</f>
        <v>0</v>
      </c>
      <c r="Q578" s="141">
        <v>2.1199999999999999E-3</v>
      </c>
      <c r="R578" s="141">
        <f>Q578*H578</f>
        <v>0.10985415999999999</v>
      </c>
      <c r="S578" s="141">
        <v>0</v>
      </c>
      <c r="T578" s="142">
        <f>S578*H578</f>
        <v>0</v>
      </c>
      <c r="AR578" s="143" t="s">
        <v>312</v>
      </c>
      <c r="AT578" s="143" t="s">
        <v>297</v>
      </c>
      <c r="AU578" s="143" t="s">
        <v>84</v>
      </c>
      <c r="AY578" s="15" t="s">
        <v>154</v>
      </c>
      <c r="BE578" s="144">
        <f>IF(N578="základní",J578,0)</f>
        <v>0</v>
      </c>
      <c r="BF578" s="144">
        <f>IF(N578="snížená",J578,0)</f>
        <v>0</v>
      </c>
      <c r="BG578" s="144">
        <f>IF(N578="zákl. přenesená",J578,0)</f>
        <v>0</v>
      </c>
      <c r="BH578" s="144">
        <f>IF(N578="sníž. přenesená",J578,0)</f>
        <v>0</v>
      </c>
      <c r="BI578" s="144">
        <f>IF(N578="nulová",J578,0)</f>
        <v>0</v>
      </c>
      <c r="BJ578" s="15" t="s">
        <v>82</v>
      </c>
      <c r="BK578" s="144">
        <f>ROUND(I578*H578,2)</f>
        <v>0</v>
      </c>
      <c r="BL578" s="15" t="s">
        <v>230</v>
      </c>
      <c r="BM578" s="143" t="s">
        <v>1169</v>
      </c>
    </row>
    <row r="579" spans="2:65" s="12" customFormat="1" x14ac:dyDescent="0.2">
      <c r="B579" s="145"/>
      <c r="D579" s="146" t="s">
        <v>163</v>
      </c>
      <c r="E579" s="147" t="s">
        <v>1</v>
      </c>
      <c r="F579" s="148" t="s">
        <v>1170</v>
      </c>
      <c r="H579" s="149">
        <v>51.817999999999998</v>
      </c>
      <c r="I579" s="150"/>
      <c r="L579" s="145"/>
      <c r="M579" s="151"/>
      <c r="T579" s="152"/>
      <c r="AT579" s="147" t="s">
        <v>163</v>
      </c>
      <c r="AU579" s="147" t="s">
        <v>84</v>
      </c>
      <c r="AV579" s="12" t="s">
        <v>84</v>
      </c>
      <c r="AW579" s="12" t="s">
        <v>34</v>
      </c>
      <c r="AX579" s="12" t="s">
        <v>82</v>
      </c>
      <c r="AY579" s="147" t="s">
        <v>154</v>
      </c>
    </row>
    <row r="580" spans="2:65" s="1" customFormat="1" ht="21.75" customHeight="1" x14ac:dyDescent="0.2">
      <c r="B580" s="131"/>
      <c r="C580" s="160" t="s">
        <v>1171</v>
      </c>
      <c r="D580" s="160" t="s">
        <v>297</v>
      </c>
      <c r="E580" s="161" t="s">
        <v>1172</v>
      </c>
      <c r="F580" s="162" t="s">
        <v>1173</v>
      </c>
      <c r="G580" s="163" t="s">
        <v>242</v>
      </c>
      <c r="H580" s="164">
        <v>5.3999999999999999E-2</v>
      </c>
      <c r="I580" s="165"/>
      <c r="J580" s="166">
        <f>ROUND(I580*H580,2)</f>
        <v>0</v>
      </c>
      <c r="K580" s="162" t="s">
        <v>160</v>
      </c>
      <c r="L580" s="167"/>
      <c r="M580" s="168" t="s">
        <v>1</v>
      </c>
      <c r="N580" s="169" t="s">
        <v>42</v>
      </c>
      <c r="P580" s="141">
        <f>O580*H580</f>
        <v>0</v>
      </c>
      <c r="Q580" s="141">
        <v>1</v>
      </c>
      <c r="R580" s="141">
        <f>Q580*H580</f>
        <v>5.3999999999999999E-2</v>
      </c>
      <c r="S580" s="141">
        <v>0</v>
      </c>
      <c r="T580" s="142">
        <f>S580*H580</f>
        <v>0</v>
      </c>
      <c r="AR580" s="143" t="s">
        <v>312</v>
      </c>
      <c r="AT580" s="143" t="s">
        <v>297</v>
      </c>
      <c r="AU580" s="143" t="s">
        <v>84</v>
      </c>
      <c r="AY580" s="15" t="s">
        <v>154</v>
      </c>
      <c r="BE580" s="144">
        <f>IF(N580="základní",J580,0)</f>
        <v>0</v>
      </c>
      <c r="BF580" s="144">
        <f>IF(N580="snížená",J580,0)</f>
        <v>0</v>
      </c>
      <c r="BG580" s="144">
        <f>IF(N580="zákl. přenesená",J580,0)</f>
        <v>0</v>
      </c>
      <c r="BH580" s="144">
        <f>IF(N580="sníž. přenesená",J580,0)</f>
        <v>0</v>
      </c>
      <c r="BI580" s="144">
        <f>IF(N580="nulová",J580,0)</f>
        <v>0</v>
      </c>
      <c r="BJ580" s="15" t="s">
        <v>82</v>
      </c>
      <c r="BK580" s="144">
        <f>ROUND(I580*H580,2)</f>
        <v>0</v>
      </c>
      <c r="BL580" s="15" t="s">
        <v>230</v>
      </c>
      <c r="BM580" s="143" t="s">
        <v>1174</v>
      </c>
    </row>
    <row r="581" spans="2:65" s="12" customFormat="1" x14ac:dyDescent="0.2">
      <c r="B581" s="145"/>
      <c r="D581" s="146" t="s">
        <v>163</v>
      </c>
      <c r="E581" s="147" t="s">
        <v>1</v>
      </c>
      <c r="F581" s="148" t="s">
        <v>1175</v>
      </c>
      <c r="H581" s="149">
        <v>5.3999999999999999E-2</v>
      </c>
      <c r="I581" s="150"/>
      <c r="L581" s="145"/>
      <c r="M581" s="151"/>
      <c r="T581" s="152"/>
      <c r="AT581" s="147" t="s">
        <v>163</v>
      </c>
      <c r="AU581" s="147" t="s">
        <v>84</v>
      </c>
      <c r="AV581" s="12" t="s">
        <v>84</v>
      </c>
      <c r="AW581" s="12" t="s">
        <v>34</v>
      </c>
      <c r="AX581" s="12" t="s">
        <v>82</v>
      </c>
      <c r="AY581" s="147" t="s">
        <v>154</v>
      </c>
    </row>
    <row r="582" spans="2:65" s="1" customFormat="1" ht="24.2" customHeight="1" x14ac:dyDescent="0.2">
      <c r="B582" s="131"/>
      <c r="C582" s="132" t="s">
        <v>1176</v>
      </c>
      <c r="D582" s="132" t="s">
        <v>156</v>
      </c>
      <c r="E582" s="133" t="s">
        <v>1177</v>
      </c>
      <c r="F582" s="134" t="s">
        <v>1178</v>
      </c>
      <c r="G582" s="135" t="s">
        <v>826</v>
      </c>
      <c r="H582" s="136">
        <v>149.57</v>
      </c>
      <c r="I582" s="137"/>
      <c r="J582" s="138">
        <f>ROUND(I582*H582,2)</f>
        <v>0</v>
      </c>
      <c r="K582" s="134" t="s">
        <v>160</v>
      </c>
      <c r="L582" s="30"/>
      <c r="M582" s="139" t="s">
        <v>1</v>
      </c>
      <c r="N582" s="140" t="s">
        <v>42</v>
      </c>
      <c r="P582" s="141">
        <f>O582*H582</f>
        <v>0</v>
      </c>
      <c r="Q582" s="141">
        <v>0</v>
      </c>
      <c r="R582" s="141">
        <f>Q582*H582</f>
        <v>0</v>
      </c>
      <c r="S582" s="141">
        <v>1E-3</v>
      </c>
      <c r="T582" s="142">
        <f>S582*H582</f>
        <v>0.14957000000000001</v>
      </c>
      <c r="AR582" s="143" t="s">
        <v>230</v>
      </c>
      <c r="AT582" s="143" t="s">
        <v>156</v>
      </c>
      <c r="AU582" s="143" t="s">
        <v>84</v>
      </c>
      <c r="AY582" s="15" t="s">
        <v>154</v>
      </c>
      <c r="BE582" s="144">
        <f>IF(N582="základní",J582,0)</f>
        <v>0</v>
      </c>
      <c r="BF582" s="144">
        <f>IF(N582="snížená",J582,0)</f>
        <v>0</v>
      </c>
      <c r="BG582" s="144">
        <f>IF(N582="zákl. přenesená",J582,0)</f>
        <v>0</v>
      </c>
      <c r="BH582" s="144">
        <f>IF(N582="sníž. přenesená",J582,0)</f>
        <v>0</v>
      </c>
      <c r="BI582" s="144">
        <f>IF(N582="nulová",J582,0)</f>
        <v>0</v>
      </c>
      <c r="BJ582" s="15" t="s">
        <v>82</v>
      </c>
      <c r="BK582" s="144">
        <f>ROUND(I582*H582,2)</f>
        <v>0</v>
      </c>
      <c r="BL582" s="15" t="s">
        <v>230</v>
      </c>
      <c r="BM582" s="143" t="s">
        <v>1179</v>
      </c>
    </row>
    <row r="583" spans="2:65" s="12" customFormat="1" x14ac:dyDescent="0.2">
      <c r="B583" s="145"/>
      <c r="D583" s="146" t="s">
        <v>163</v>
      </c>
      <c r="E583" s="147" t="s">
        <v>1</v>
      </c>
      <c r="F583" s="148" t="s">
        <v>1180</v>
      </c>
      <c r="H583" s="149">
        <v>149.57</v>
      </c>
      <c r="I583" s="150"/>
      <c r="L583" s="145"/>
      <c r="M583" s="151"/>
      <c r="T583" s="152"/>
      <c r="AT583" s="147" t="s">
        <v>163</v>
      </c>
      <c r="AU583" s="147" t="s">
        <v>84</v>
      </c>
      <c r="AV583" s="12" t="s">
        <v>84</v>
      </c>
      <c r="AW583" s="12" t="s">
        <v>34</v>
      </c>
      <c r="AX583" s="12" t="s">
        <v>82</v>
      </c>
      <c r="AY583" s="147" t="s">
        <v>154</v>
      </c>
    </row>
    <row r="584" spans="2:65" s="1" customFormat="1" ht="33" customHeight="1" x14ac:dyDescent="0.2">
      <c r="B584" s="131"/>
      <c r="C584" s="132" t="s">
        <v>1181</v>
      </c>
      <c r="D584" s="132" t="s">
        <v>156</v>
      </c>
      <c r="E584" s="133" t="s">
        <v>1182</v>
      </c>
      <c r="F584" s="134" t="s">
        <v>1183</v>
      </c>
      <c r="G584" s="135" t="s">
        <v>826</v>
      </c>
      <c r="H584" s="136">
        <v>1129.93</v>
      </c>
      <c r="I584" s="137"/>
      <c r="J584" s="138">
        <f>ROUND(I584*H584,2)</f>
        <v>0</v>
      </c>
      <c r="K584" s="134" t="s">
        <v>160</v>
      </c>
      <c r="L584" s="30"/>
      <c r="M584" s="139" t="s">
        <v>1</v>
      </c>
      <c r="N584" s="140" t="s">
        <v>42</v>
      </c>
      <c r="P584" s="141">
        <f>O584*H584</f>
        <v>0</v>
      </c>
      <c r="Q584" s="141">
        <v>0</v>
      </c>
      <c r="R584" s="141">
        <f>Q584*H584</f>
        <v>0</v>
      </c>
      <c r="S584" s="141">
        <v>1E-3</v>
      </c>
      <c r="T584" s="142">
        <f>S584*H584</f>
        <v>1.1299300000000001</v>
      </c>
      <c r="AR584" s="143" t="s">
        <v>230</v>
      </c>
      <c r="AT584" s="143" t="s">
        <v>156</v>
      </c>
      <c r="AU584" s="143" t="s">
        <v>84</v>
      </c>
      <c r="AY584" s="15" t="s">
        <v>154</v>
      </c>
      <c r="BE584" s="144">
        <f>IF(N584="základní",J584,0)</f>
        <v>0</v>
      </c>
      <c r="BF584" s="144">
        <f>IF(N584="snížená",J584,0)</f>
        <v>0</v>
      </c>
      <c r="BG584" s="144">
        <f>IF(N584="zákl. přenesená",J584,0)</f>
        <v>0</v>
      </c>
      <c r="BH584" s="144">
        <f>IF(N584="sníž. přenesená",J584,0)</f>
        <v>0</v>
      </c>
      <c r="BI584" s="144">
        <f>IF(N584="nulová",J584,0)</f>
        <v>0</v>
      </c>
      <c r="BJ584" s="15" t="s">
        <v>82</v>
      </c>
      <c r="BK584" s="144">
        <f>ROUND(I584*H584,2)</f>
        <v>0</v>
      </c>
      <c r="BL584" s="15" t="s">
        <v>230</v>
      </c>
      <c r="BM584" s="143" t="s">
        <v>1184</v>
      </c>
    </row>
    <row r="585" spans="2:65" s="12" customFormat="1" x14ac:dyDescent="0.2">
      <c r="B585" s="145"/>
      <c r="D585" s="146" t="s">
        <v>163</v>
      </c>
      <c r="E585" s="147" t="s">
        <v>1</v>
      </c>
      <c r="F585" s="148" t="s">
        <v>1141</v>
      </c>
      <c r="H585" s="149">
        <v>1129.93</v>
      </c>
      <c r="I585" s="150"/>
      <c r="L585" s="145"/>
      <c r="M585" s="151"/>
      <c r="T585" s="152"/>
      <c r="AT585" s="147" t="s">
        <v>163</v>
      </c>
      <c r="AU585" s="147" t="s">
        <v>84</v>
      </c>
      <c r="AV585" s="12" t="s">
        <v>84</v>
      </c>
      <c r="AW585" s="12" t="s">
        <v>34</v>
      </c>
      <c r="AX585" s="12" t="s">
        <v>82</v>
      </c>
      <c r="AY585" s="147" t="s">
        <v>154</v>
      </c>
    </row>
    <row r="586" spans="2:65" s="1" customFormat="1" ht="33" customHeight="1" x14ac:dyDescent="0.2">
      <c r="B586" s="131"/>
      <c r="C586" s="132" t="s">
        <v>1185</v>
      </c>
      <c r="D586" s="132" t="s">
        <v>156</v>
      </c>
      <c r="E586" s="133" t="s">
        <v>1186</v>
      </c>
      <c r="F586" s="134" t="s">
        <v>1187</v>
      </c>
      <c r="G586" s="135" t="s">
        <v>826</v>
      </c>
      <c r="H586" s="136">
        <v>1089.4000000000001</v>
      </c>
      <c r="I586" s="137"/>
      <c r="J586" s="138">
        <f>ROUND(I586*H586,2)</f>
        <v>0</v>
      </c>
      <c r="K586" s="134" t="s">
        <v>160</v>
      </c>
      <c r="L586" s="30"/>
      <c r="M586" s="139" t="s">
        <v>1</v>
      </c>
      <c r="N586" s="140" t="s">
        <v>42</v>
      </c>
      <c r="P586" s="141">
        <f>O586*H586</f>
        <v>0</v>
      </c>
      <c r="Q586" s="141">
        <v>0</v>
      </c>
      <c r="R586" s="141">
        <f>Q586*H586</f>
        <v>0</v>
      </c>
      <c r="S586" s="141">
        <v>1E-3</v>
      </c>
      <c r="T586" s="142">
        <f>S586*H586</f>
        <v>1.0894000000000001</v>
      </c>
      <c r="AR586" s="143" t="s">
        <v>230</v>
      </c>
      <c r="AT586" s="143" t="s">
        <v>156</v>
      </c>
      <c r="AU586" s="143" t="s">
        <v>84</v>
      </c>
      <c r="AY586" s="15" t="s">
        <v>154</v>
      </c>
      <c r="BE586" s="144">
        <f>IF(N586="základní",J586,0)</f>
        <v>0</v>
      </c>
      <c r="BF586" s="144">
        <f>IF(N586="snížená",J586,0)</f>
        <v>0</v>
      </c>
      <c r="BG586" s="144">
        <f>IF(N586="zákl. přenesená",J586,0)</f>
        <v>0</v>
      </c>
      <c r="BH586" s="144">
        <f>IF(N586="sníž. přenesená",J586,0)</f>
        <v>0</v>
      </c>
      <c r="BI586" s="144">
        <f>IF(N586="nulová",J586,0)</f>
        <v>0</v>
      </c>
      <c r="BJ586" s="15" t="s">
        <v>82</v>
      </c>
      <c r="BK586" s="144">
        <f>ROUND(I586*H586,2)</f>
        <v>0</v>
      </c>
      <c r="BL586" s="15" t="s">
        <v>230</v>
      </c>
      <c r="BM586" s="143" t="s">
        <v>1188</v>
      </c>
    </row>
    <row r="587" spans="2:65" s="1" customFormat="1" ht="33" customHeight="1" x14ac:dyDescent="0.2">
      <c r="B587" s="131"/>
      <c r="C587" s="132" t="s">
        <v>1189</v>
      </c>
      <c r="D587" s="132" t="s">
        <v>156</v>
      </c>
      <c r="E587" s="133" t="s">
        <v>1190</v>
      </c>
      <c r="F587" s="134" t="s">
        <v>1191</v>
      </c>
      <c r="G587" s="135" t="s">
        <v>826</v>
      </c>
      <c r="H587" s="136">
        <v>563.67999999999995</v>
      </c>
      <c r="I587" s="137"/>
      <c r="J587" s="138">
        <f>ROUND(I587*H587,2)</f>
        <v>0</v>
      </c>
      <c r="K587" s="134" t="s">
        <v>160</v>
      </c>
      <c r="L587" s="30"/>
      <c r="M587" s="139" t="s">
        <v>1</v>
      </c>
      <c r="N587" s="140" t="s">
        <v>42</v>
      </c>
      <c r="P587" s="141">
        <f>O587*H587</f>
        <v>0</v>
      </c>
      <c r="Q587" s="141">
        <v>0</v>
      </c>
      <c r="R587" s="141">
        <f>Q587*H587</f>
        <v>0</v>
      </c>
      <c r="S587" s="141">
        <v>1E-3</v>
      </c>
      <c r="T587" s="142">
        <f>S587*H587</f>
        <v>0.56367999999999996</v>
      </c>
      <c r="AR587" s="143" t="s">
        <v>230</v>
      </c>
      <c r="AT587" s="143" t="s">
        <v>156</v>
      </c>
      <c r="AU587" s="143" t="s">
        <v>84</v>
      </c>
      <c r="AY587" s="15" t="s">
        <v>154</v>
      </c>
      <c r="BE587" s="144">
        <f>IF(N587="základní",J587,0)</f>
        <v>0</v>
      </c>
      <c r="BF587" s="144">
        <f>IF(N587="snížená",J587,0)</f>
        <v>0</v>
      </c>
      <c r="BG587" s="144">
        <f>IF(N587="zákl. přenesená",J587,0)</f>
        <v>0</v>
      </c>
      <c r="BH587" s="144">
        <f>IF(N587="sníž. přenesená",J587,0)</f>
        <v>0</v>
      </c>
      <c r="BI587" s="144">
        <f>IF(N587="nulová",J587,0)</f>
        <v>0</v>
      </c>
      <c r="BJ587" s="15" t="s">
        <v>82</v>
      </c>
      <c r="BK587" s="144">
        <f>ROUND(I587*H587,2)</f>
        <v>0</v>
      </c>
      <c r="BL587" s="15" t="s">
        <v>230</v>
      </c>
      <c r="BM587" s="143" t="s">
        <v>1192</v>
      </c>
    </row>
    <row r="588" spans="2:65" s="1" customFormat="1" ht="24.2" customHeight="1" x14ac:dyDescent="0.2">
      <c r="B588" s="131"/>
      <c r="C588" s="132" t="s">
        <v>1193</v>
      </c>
      <c r="D588" s="132" t="s">
        <v>156</v>
      </c>
      <c r="E588" s="133" t="s">
        <v>1194</v>
      </c>
      <c r="F588" s="134" t="s">
        <v>1195</v>
      </c>
      <c r="G588" s="135" t="s">
        <v>242</v>
      </c>
      <c r="H588" s="136">
        <v>2.621</v>
      </c>
      <c r="I588" s="137"/>
      <c r="J588" s="138">
        <f>ROUND(I588*H588,2)</f>
        <v>0</v>
      </c>
      <c r="K588" s="134" t="s">
        <v>160</v>
      </c>
      <c r="L588" s="30"/>
      <c r="M588" s="139" t="s">
        <v>1</v>
      </c>
      <c r="N588" s="140" t="s">
        <v>42</v>
      </c>
      <c r="P588" s="141">
        <f>O588*H588</f>
        <v>0</v>
      </c>
      <c r="Q588" s="141">
        <v>0</v>
      </c>
      <c r="R588" s="141">
        <f>Q588*H588</f>
        <v>0</v>
      </c>
      <c r="S588" s="141">
        <v>0</v>
      </c>
      <c r="T588" s="142">
        <f>S588*H588</f>
        <v>0</v>
      </c>
      <c r="AR588" s="143" t="s">
        <v>230</v>
      </c>
      <c r="AT588" s="143" t="s">
        <v>156</v>
      </c>
      <c r="AU588" s="143" t="s">
        <v>84</v>
      </c>
      <c r="AY588" s="15" t="s">
        <v>154</v>
      </c>
      <c r="BE588" s="144">
        <f>IF(N588="základní",J588,0)</f>
        <v>0</v>
      </c>
      <c r="BF588" s="144">
        <f>IF(N588="snížená",J588,0)</f>
        <v>0</v>
      </c>
      <c r="BG588" s="144">
        <f>IF(N588="zákl. přenesená",J588,0)</f>
        <v>0</v>
      </c>
      <c r="BH588" s="144">
        <f>IF(N588="sníž. přenesená",J588,0)</f>
        <v>0</v>
      </c>
      <c r="BI588" s="144">
        <f>IF(N588="nulová",J588,0)</f>
        <v>0</v>
      </c>
      <c r="BJ588" s="15" t="s">
        <v>82</v>
      </c>
      <c r="BK588" s="144">
        <f>ROUND(I588*H588,2)</f>
        <v>0</v>
      </c>
      <c r="BL588" s="15" t="s">
        <v>230</v>
      </c>
      <c r="BM588" s="143" t="s">
        <v>1196</v>
      </c>
    </row>
    <row r="589" spans="2:65" s="11" customFormat="1" ht="22.9" customHeight="1" x14ac:dyDescent="0.2">
      <c r="B589" s="119"/>
      <c r="D589" s="120" t="s">
        <v>76</v>
      </c>
      <c r="E589" s="129" t="s">
        <v>1197</v>
      </c>
      <c r="F589" s="129" t="s">
        <v>1198</v>
      </c>
      <c r="I589" s="122"/>
      <c r="J589" s="130">
        <f>BK589</f>
        <v>0</v>
      </c>
      <c r="L589" s="119"/>
      <c r="M589" s="124"/>
      <c r="P589" s="125">
        <f>SUM(P590:P613)</f>
        <v>0</v>
      </c>
      <c r="R589" s="125">
        <f>SUM(R590:R613)</f>
        <v>3.2361602499999997</v>
      </c>
      <c r="T589" s="126">
        <f>SUM(T590:T613)</f>
        <v>0</v>
      </c>
      <c r="AR589" s="120" t="s">
        <v>84</v>
      </c>
      <c r="AT589" s="127" t="s">
        <v>76</v>
      </c>
      <c r="AU589" s="127" t="s">
        <v>82</v>
      </c>
      <c r="AY589" s="120" t="s">
        <v>154</v>
      </c>
      <c r="BK589" s="128">
        <f>SUM(BK590:BK613)</f>
        <v>0</v>
      </c>
    </row>
    <row r="590" spans="2:65" s="1" customFormat="1" ht="16.5" customHeight="1" x14ac:dyDescent="0.2">
      <c r="B590" s="131"/>
      <c r="C590" s="132" t="s">
        <v>1199</v>
      </c>
      <c r="D590" s="132" t="s">
        <v>156</v>
      </c>
      <c r="E590" s="133" t="s">
        <v>1200</v>
      </c>
      <c r="F590" s="134" t="s">
        <v>1201</v>
      </c>
      <c r="G590" s="135" t="s">
        <v>159</v>
      </c>
      <c r="H590" s="136">
        <v>60.2</v>
      </c>
      <c r="I590" s="137"/>
      <c r="J590" s="138">
        <f>ROUND(I590*H590,2)</f>
        <v>0</v>
      </c>
      <c r="K590" s="134" t="s">
        <v>160</v>
      </c>
      <c r="L590" s="30"/>
      <c r="M590" s="139" t="s">
        <v>1</v>
      </c>
      <c r="N590" s="140" t="s">
        <v>42</v>
      </c>
      <c r="P590" s="141">
        <f>O590*H590</f>
        <v>0</v>
      </c>
      <c r="Q590" s="141">
        <v>0</v>
      </c>
      <c r="R590" s="141">
        <f>Q590*H590</f>
        <v>0</v>
      </c>
      <c r="S590" s="141">
        <v>0</v>
      </c>
      <c r="T590" s="142">
        <f>S590*H590</f>
        <v>0</v>
      </c>
      <c r="AR590" s="143" t="s">
        <v>230</v>
      </c>
      <c r="AT590" s="143" t="s">
        <v>156</v>
      </c>
      <c r="AU590" s="143" t="s">
        <v>84</v>
      </c>
      <c r="AY590" s="15" t="s">
        <v>154</v>
      </c>
      <c r="BE590" s="144">
        <f>IF(N590="základní",J590,0)</f>
        <v>0</v>
      </c>
      <c r="BF590" s="144">
        <f>IF(N590="snížená",J590,0)</f>
        <v>0</v>
      </c>
      <c r="BG590" s="144">
        <f>IF(N590="zákl. přenesená",J590,0)</f>
        <v>0</v>
      </c>
      <c r="BH590" s="144">
        <f>IF(N590="sníž. přenesená",J590,0)</f>
        <v>0</v>
      </c>
      <c r="BI590" s="144">
        <f>IF(N590="nulová",J590,0)</f>
        <v>0</v>
      </c>
      <c r="BJ590" s="15" t="s">
        <v>82</v>
      </c>
      <c r="BK590" s="144">
        <f>ROUND(I590*H590,2)</f>
        <v>0</v>
      </c>
      <c r="BL590" s="15" t="s">
        <v>230</v>
      </c>
      <c r="BM590" s="143" t="s">
        <v>1202</v>
      </c>
    </row>
    <row r="591" spans="2:65" s="12" customFormat="1" x14ac:dyDescent="0.2">
      <c r="B591" s="145"/>
      <c r="D591" s="146" t="s">
        <v>163</v>
      </c>
      <c r="E591" s="147" t="s">
        <v>1</v>
      </c>
      <c r="F591" s="148" t="s">
        <v>1203</v>
      </c>
      <c r="H591" s="149">
        <v>60.2</v>
      </c>
      <c r="I591" s="150"/>
      <c r="L591" s="145"/>
      <c r="M591" s="151"/>
      <c r="T591" s="152"/>
      <c r="AT591" s="147" t="s">
        <v>163</v>
      </c>
      <c r="AU591" s="147" t="s">
        <v>84</v>
      </c>
      <c r="AV591" s="12" t="s">
        <v>84</v>
      </c>
      <c r="AW591" s="12" t="s">
        <v>34</v>
      </c>
      <c r="AX591" s="12" t="s">
        <v>82</v>
      </c>
      <c r="AY591" s="147" t="s">
        <v>154</v>
      </c>
    </row>
    <row r="592" spans="2:65" s="1" customFormat="1" ht="21.75" customHeight="1" x14ac:dyDescent="0.2">
      <c r="B592" s="131"/>
      <c r="C592" s="132" t="s">
        <v>1204</v>
      </c>
      <c r="D592" s="132" t="s">
        <v>156</v>
      </c>
      <c r="E592" s="133" t="s">
        <v>1205</v>
      </c>
      <c r="F592" s="134" t="s">
        <v>1206</v>
      </c>
      <c r="G592" s="135" t="s">
        <v>159</v>
      </c>
      <c r="H592" s="136">
        <v>134.9</v>
      </c>
      <c r="I592" s="137"/>
      <c r="J592" s="138">
        <f>ROUND(I592*H592,2)</f>
        <v>0</v>
      </c>
      <c r="K592" s="134" t="s">
        <v>160</v>
      </c>
      <c r="L592" s="30"/>
      <c r="M592" s="139" t="s">
        <v>1</v>
      </c>
      <c r="N592" s="140" t="s">
        <v>42</v>
      </c>
      <c r="P592" s="141">
        <f>O592*H592</f>
        <v>0</v>
      </c>
      <c r="Q592" s="141">
        <v>4.4999999999999997E-3</v>
      </c>
      <c r="R592" s="141">
        <f>Q592*H592</f>
        <v>0.60704999999999998</v>
      </c>
      <c r="S592" s="141">
        <v>0</v>
      </c>
      <c r="T592" s="142">
        <f>S592*H592</f>
        <v>0</v>
      </c>
      <c r="AR592" s="143" t="s">
        <v>230</v>
      </c>
      <c r="AT592" s="143" t="s">
        <v>156</v>
      </c>
      <c r="AU592" s="143" t="s">
        <v>84</v>
      </c>
      <c r="AY592" s="15" t="s">
        <v>154</v>
      </c>
      <c r="BE592" s="144">
        <f>IF(N592="základní",J592,0)</f>
        <v>0</v>
      </c>
      <c r="BF592" s="144">
        <f>IF(N592="snížená",J592,0)</f>
        <v>0</v>
      </c>
      <c r="BG592" s="144">
        <f>IF(N592="zákl. přenesená",J592,0)</f>
        <v>0</v>
      </c>
      <c r="BH592" s="144">
        <f>IF(N592="sníž. přenesená",J592,0)</f>
        <v>0</v>
      </c>
      <c r="BI592" s="144">
        <f>IF(N592="nulová",J592,0)</f>
        <v>0</v>
      </c>
      <c r="BJ592" s="15" t="s">
        <v>82</v>
      </c>
      <c r="BK592" s="144">
        <f>ROUND(I592*H592,2)</f>
        <v>0</v>
      </c>
      <c r="BL592" s="15" t="s">
        <v>230</v>
      </c>
      <c r="BM592" s="143" t="s">
        <v>1207</v>
      </c>
    </row>
    <row r="593" spans="2:65" s="12" customFormat="1" x14ac:dyDescent="0.2">
      <c r="B593" s="145"/>
      <c r="D593" s="146" t="s">
        <v>163</v>
      </c>
      <c r="E593" s="147" t="s">
        <v>1</v>
      </c>
      <c r="F593" s="148" t="s">
        <v>1208</v>
      </c>
      <c r="H593" s="149">
        <v>9.6</v>
      </c>
      <c r="I593" s="150"/>
      <c r="L593" s="145"/>
      <c r="M593" s="151"/>
      <c r="T593" s="152"/>
      <c r="AT593" s="147" t="s">
        <v>163</v>
      </c>
      <c r="AU593" s="147" t="s">
        <v>84</v>
      </c>
      <c r="AV593" s="12" t="s">
        <v>84</v>
      </c>
      <c r="AW593" s="12" t="s">
        <v>34</v>
      </c>
      <c r="AX593" s="12" t="s">
        <v>77</v>
      </c>
      <c r="AY593" s="147" t="s">
        <v>154</v>
      </c>
    </row>
    <row r="594" spans="2:65" s="12" customFormat="1" x14ac:dyDescent="0.2">
      <c r="B594" s="145"/>
      <c r="D594" s="146" t="s">
        <v>163</v>
      </c>
      <c r="E594" s="147" t="s">
        <v>1</v>
      </c>
      <c r="F594" s="148" t="s">
        <v>1209</v>
      </c>
      <c r="H594" s="149">
        <v>125.3</v>
      </c>
      <c r="I594" s="150"/>
      <c r="L594" s="145"/>
      <c r="M594" s="151"/>
      <c r="T594" s="152"/>
      <c r="AT594" s="147" t="s">
        <v>163</v>
      </c>
      <c r="AU594" s="147" t="s">
        <v>84</v>
      </c>
      <c r="AV594" s="12" t="s">
        <v>84</v>
      </c>
      <c r="AW594" s="12" t="s">
        <v>34</v>
      </c>
      <c r="AX594" s="12" t="s">
        <v>77</v>
      </c>
      <c r="AY594" s="147" t="s">
        <v>154</v>
      </c>
    </row>
    <row r="595" spans="2:65" s="13" customFormat="1" x14ac:dyDescent="0.2">
      <c r="B595" s="153"/>
      <c r="D595" s="146" t="s">
        <v>163</v>
      </c>
      <c r="E595" s="154" t="s">
        <v>1</v>
      </c>
      <c r="F595" s="155" t="s">
        <v>224</v>
      </c>
      <c r="H595" s="156">
        <v>134.9</v>
      </c>
      <c r="I595" s="157"/>
      <c r="L595" s="153"/>
      <c r="M595" s="158"/>
      <c r="T595" s="159"/>
      <c r="AT595" s="154" t="s">
        <v>163</v>
      </c>
      <c r="AU595" s="154" t="s">
        <v>84</v>
      </c>
      <c r="AV595" s="13" t="s">
        <v>161</v>
      </c>
      <c r="AW595" s="13" t="s">
        <v>34</v>
      </c>
      <c r="AX595" s="13" t="s">
        <v>82</v>
      </c>
      <c r="AY595" s="154" t="s">
        <v>154</v>
      </c>
    </row>
    <row r="596" spans="2:65" s="1" customFormat="1" ht="24.2" customHeight="1" x14ac:dyDescent="0.2">
      <c r="B596" s="131"/>
      <c r="C596" s="132" t="s">
        <v>1210</v>
      </c>
      <c r="D596" s="132" t="s">
        <v>156</v>
      </c>
      <c r="E596" s="133" t="s">
        <v>1211</v>
      </c>
      <c r="F596" s="134" t="s">
        <v>1212</v>
      </c>
      <c r="G596" s="135" t="s">
        <v>159</v>
      </c>
      <c r="H596" s="136">
        <v>50.6</v>
      </c>
      <c r="I596" s="137"/>
      <c r="J596" s="138">
        <f>ROUND(I596*H596,2)</f>
        <v>0</v>
      </c>
      <c r="K596" s="134" t="s">
        <v>160</v>
      </c>
      <c r="L596" s="30"/>
      <c r="M596" s="139" t="s">
        <v>1</v>
      </c>
      <c r="N596" s="140" t="s">
        <v>42</v>
      </c>
      <c r="P596" s="141">
        <f>O596*H596</f>
        <v>0</v>
      </c>
      <c r="Q596" s="141">
        <v>1.4999999999999999E-2</v>
      </c>
      <c r="R596" s="141">
        <f>Q596*H596</f>
        <v>0.75900000000000001</v>
      </c>
      <c r="S596" s="141">
        <v>0</v>
      </c>
      <c r="T596" s="142">
        <f>S596*H596</f>
        <v>0</v>
      </c>
      <c r="AR596" s="143" t="s">
        <v>230</v>
      </c>
      <c r="AT596" s="143" t="s">
        <v>156</v>
      </c>
      <c r="AU596" s="143" t="s">
        <v>84</v>
      </c>
      <c r="AY596" s="15" t="s">
        <v>154</v>
      </c>
      <c r="BE596" s="144">
        <f>IF(N596="základní",J596,0)</f>
        <v>0</v>
      </c>
      <c r="BF596" s="144">
        <f>IF(N596="snížená",J596,0)</f>
        <v>0</v>
      </c>
      <c r="BG596" s="144">
        <f>IF(N596="zákl. přenesená",J596,0)</f>
        <v>0</v>
      </c>
      <c r="BH596" s="144">
        <f>IF(N596="sníž. přenesená",J596,0)</f>
        <v>0</v>
      </c>
      <c r="BI596" s="144">
        <f>IF(N596="nulová",J596,0)</f>
        <v>0</v>
      </c>
      <c r="BJ596" s="15" t="s">
        <v>82</v>
      </c>
      <c r="BK596" s="144">
        <f>ROUND(I596*H596,2)</f>
        <v>0</v>
      </c>
      <c r="BL596" s="15" t="s">
        <v>230</v>
      </c>
      <c r="BM596" s="143" t="s">
        <v>1213</v>
      </c>
    </row>
    <row r="597" spans="2:65" s="12" customFormat="1" x14ac:dyDescent="0.2">
      <c r="B597" s="145"/>
      <c r="D597" s="146" t="s">
        <v>163</v>
      </c>
      <c r="E597" s="147" t="s">
        <v>1</v>
      </c>
      <c r="F597" s="148" t="s">
        <v>839</v>
      </c>
      <c r="H597" s="149">
        <v>50.6</v>
      </c>
      <c r="I597" s="150"/>
      <c r="L597" s="145"/>
      <c r="M597" s="151"/>
      <c r="T597" s="152"/>
      <c r="AT597" s="147" t="s">
        <v>163</v>
      </c>
      <c r="AU597" s="147" t="s">
        <v>84</v>
      </c>
      <c r="AV597" s="12" t="s">
        <v>84</v>
      </c>
      <c r="AW597" s="12" t="s">
        <v>34</v>
      </c>
      <c r="AX597" s="12" t="s">
        <v>82</v>
      </c>
      <c r="AY597" s="147" t="s">
        <v>154</v>
      </c>
    </row>
    <row r="598" spans="2:65" s="1" customFormat="1" ht="24.2" customHeight="1" x14ac:dyDescent="0.2">
      <c r="B598" s="131"/>
      <c r="C598" s="132" t="s">
        <v>1214</v>
      </c>
      <c r="D598" s="132" t="s">
        <v>156</v>
      </c>
      <c r="E598" s="133" t="s">
        <v>1215</v>
      </c>
      <c r="F598" s="134" t="s">
        <v>1216</v>
      </c>
      <c r="G598" s="135" t="s">
        <v>178</v>
      </c>
      <c r="H598" s="136">
        <v>7.2949999999999999</v>
      </c>
      <c r="I598" s="137"/>
      <c r="J598" s="138">
        <f>ROUND(I598*H598,2)</f>
        <v>0</v>
      </c>
      <c r="K598" s="134" t="s">
        <v>160</v>
      </c>
      <c r="L598" s="30"/>
      <c r="M598" s="139" t="s">
        <v>1</v>
      </c>
      <c r="N598" s="140" t="s">
        <v>42</v>
      </c>
      <c r="P598" s="141">
        <f>O598*H598</f>
        <v>0</v>
      </c>
      <c r="Q598" s="141">
        <v>2.0000000000000001E-4</v>
      </c>
      <c r="R598" s="141">
        <f>Q598*H598</f>
        <v>1.459E-3</v>
      </c>
      <c r="S598" s="141">
        <v>0</v>
      </c>
      <c r="T598" s="142">
        <f>S598*H598</f>
        <v>0</v>
      </c>
      <c r="AR598" s="143" t="s">
        <v>230</v>
      </c>
      <c r="AT598" s="143" t="s">
        <v>156</v>
      </c>
      <c r="AU598" s="143" t="s">
        <v>84</v>
      </c>
      <c r="AY598" s="15" t="s">
        <v>154</v>
      </c>
      <c r="BE598" s="144">
        <f>IF(N598="základní",J598,0)</f>
        <v>0</v>
      </c>
      <c r="BF598" s="144">
        <f>IF(N598="snížená",J598,0)</f>
        <v>0</v>
      </c>
      <c r="BG598" s="144">
        <f>IF(N598="zákl. přenesená",J598,0)</f>
        <v>0</v>
      </c>
      <c r="BH598" s="144">
        <f>IF(N598="sníž. přenesená",J598,0)</f>
        <v>0</v>
      </c>
      <c r="BI598" s="144">
        <f>IF(N598="nulová",J598,0)</f>
        <v>0</v>
      </c>
      <c r="BJ598" s="15" t="s">
        <v>82</v>
      </c>
      <c r="BK598" s="144">
        <f>ROUND(I598*H598,2)</f>
        <v>0</v>
      </c>
      <c r="BL598" s="15" t="s">
        <v>230</v>
      </c>
      <c r="BM598" s="143" t="s">
        <v>1217</v>
      </c>
    </row>
    <row r="599" spans="2:65" s="12" customFormat="1" x14ac:dyDescent="0.2">
      <c r="B599" s="145"/>
      <c r="D599" s="146" t="s">
        <v>163</v>
      </c>
      <c r="E599" s="147" t="s">
        <v>1</v>
      </c>
      <c r="F599" s="148" t="s">
        <v>1218</v>
      </c>
      <c r="H599" s="149">
        <v>7.2949999999999999</v>
      </c>
      <c r="I599" s="150"/>
      <c r="L599" s="145"/>
      <c r="M599" s="151"/>
      <c r="T599" s="152"/>
      <c r="AT599" s="147" t="s">
        <v>163</v>
      </c>
      <c r="AU599" s="147" t="s">
        <v>84</v>
      </c>
      <c r="AV599" s="12" t="s">
        <v>84</v>
      </c>
      <c r="AW599" s="12" t="s">
        <v>34</v>
      </c>
      <c r="AX599" s="12" t="s">
        <v>82</v>
      </c>
      <c r="AY599" s="147" t="s">
        <v>154</v>
      </c>
    </row>
    <row r="600" spans="2:65" s="1" customFormat="1" ht="24.2" customHeight="1" x14ac:dyDescent="0.2">
      <c r="B600" s="131"/>
      <c r="C600" s="160" t="s">
        <v>1219</v>
      </c>
      <c r="D600" s="160" t="s">
        <v>297</v>
      </c>
      <c r="E600" s="161" t="s">
        <v>1220</v>
      </c>
      <c r="F600" s="162" t="s">
        <v>1221</v>
      </c>
      <c r="G600" s="163" t="s">
        <v>178</v>
      </c>
      <c r="H600" s="164">
        <v>8.0250000000000004</v>
      </c>
      <c r="I600" s="165"/>
      <c r="J600" s="166">
        <f>ROUND(I600*H600,2)</f>
        <v>0</v>
      </c>
      <c r="K600" s="162" t="s">
        <v>160</v>
      </c>
      <c r="L600" s="167"/>
      <c r="M600" s="168" t="s">
        <v>1</v>
      </c>
      <c r="N600" s="169" t="s">
        <v>42</v>
      </c>
      <c r="P600" s="141">
        <f>O600*H600</f>
        <v>0</v>
      </c>
      <c r="Q600" s="141">
        <v>1.7000000000000001E-4</v>
      </c>
      <c r="R600" s="141">
        <f>Q600*H600</f>
        <v>1.3642500000000002E-3</v>
      </c>
      <c r="S600" s="141">
        <v>0</v>
      </c>
      <c r="T600" s="142">
        <f>S600*H600</f>
        <v>0</v>
      </c>
      <c r="AR600" s="143" t="s">
        <v>312</v>
      </c>
      <c r="AT600" s="143" t="s">
        <v>297</v>
      </c>
      <c r="AU600" s="143" t="s">
        <v>84</v>
      </c>
      <c r="AY600" s="15" t="s">
        <v>154</v>
      </c>
      <c r="BE600" s="144">
        <f>IF(N600="základní",J600,0)</f>
        <v>0</v>
      </c>
      <c r="BF600" s="144">
        <f>IF(N600="snížená",J600,0)</f>
        <v>0</v>
      </c>
      <c r="BG600" s="144">
        <f>IF(N600="zákl. přenesená",J600,0)</f>
        <v>0</v>
      </c>
      <c r="BH600" s="144">
        <f>IF(N600="sníž. přenesená",J600,0)</f>
        <v>0</v>
      </c>
      <c r="BI600" s="144">
        <f>IF(N600="nulová",J600,0)</f>
        <v>0</v>
      </c>
      <c r="BJ600" s="15" t="s">
        <v>82</v>
      </c>
      <c r="BK600" s="144">
        <f>ROUND(I600*H600,2)</f>
        <v>0</v>
      </c>
      <c r="BL600" s="15" t="s">
        <v>230</v>
      </c>
      <c r="BM600" s="143" t="s">
        <v>1222</v>
      </c>
    </row>
    <row r="601" spans="2:65" s="12" customFormat="1" x14ac:dyDescent="0.2">
      <c r="B601" s="145"/>
      <c r="D601" s="146" t="s">
        <v>163</v>
      </c>
      <c r="F601" s="148" t="s">
        <v>1223</v>
      </c>
      <c r="H601" s="149">
        <v>8.0250000000000004</v>
      </c>
      <c r="I601" s="150"/>
      <c r="L601" s="145"/>
      <c r="M601" s="151"/>
      <c r="T601" s="152"/>
      <c r="AT601" s="147" t="s">
        <v>163</v>
      </c>
      <c r="AU601" s="147" t="s">
        <v>84</v>
      </c>
      <c r="AV601" s="12" t="s">
        <v>84</v>
      </c>
      <c r="AW601" s="12" t="s">
        <v>3</v>
      </c>
      <c r="AX601" s="12" t="s">
        <v>82</v>
      </c>
      <c r="AY601" s="147" t="s">
        <v>154</v>
      </c>
    </row>
    <row r="602" spans="2:65" s="1" customFormat="1" ht="33" customHeight="1" x14ac:dyDescent="0.2">
      <c r="B602" s="131"/>
      <c r="C602" s="132" t="s">
        <v>1224</v>
      </c>
      <c r="D602" s="132" t="s">
        <v>156</v>
      </c>
      <c r="E602" s="133" t="s">
        <v>1225</v>
      </c>
      <c r="F602" s="134" t="s">
        <v>1226</v>
      </c>
      <c r="G602" s="135" t="s">
        <v>178</v>
      </c>
      <c r="H602" s="136">
        <v>26.29</v>
      </c>
      <c r="I602" s="137"/>
      <c r="J602" s="138">
        <f>ROUND(I602*H602,2)</f>
        <v>0</v>
      </c>
      <c r="K602" s="134" t="s">
        <v>160</v>
      </c>
      <c r="L602" s="30"/>
      <c r="M602" s="139" t="s">
        <v>1</v>
      </c>
      <c r="N602" s="140" t="s">
        <v>42</v>
      </c>
      <c r="P602" s="141">
        <f>O602*H602</f>
        <v>0</v>
      </c>
      <c r="Q602" s="141">
        <v>2.9999999999999997E-4</v>
      </c>
      <c r="R602" s="141">
        <f>Q602*H602</f>
        <v>7.8869999999999999E-3</v>
      </c>
      <c r="S602" s="141">
        <v>0</v>
      </c>
      <c r="T602" s="142">
        <f>S602*H602</f>
        <v>0</v>
      </c>
      <c r="AR602" s="143" t="s">
        <v>230</v>
      </c>
      <c r="AT602" s="143" t="s">
        <v>156</v>
      </c>
      <c r="AU602" s="143" t="s">
        <v>84</v>
      </c>
      <c r="AY602" s="15" t="s">
        <v>154</v>
      </c>
      <c r="BE602" s="144">
        <f>IF(N602="základní",J602,0)</f>
        <v>0</v>
      </c>
      <c r="BF602" s="144">
        <f>IF(N602="snížená",J602,0)</f>
        <v>0</v>
      </c>
      <c r="BG602" s="144">
        <f>IF(N602="zákl. přenesená",J602,0)</f>
        <v>0</v>
      </c>
      <c r="BH602" s="144">
        <f>IF(N602="sníž. přenesená",J602,0)</f>
        <v>0</v>
      </c>
      <c r="BI602" s="144">
        <f>IF(N602="nulová",J602,0)</f>
        <v>0</v>
      </c>
      <c r="BJ602" s="15" t="s">
        <v>82</v>
      </c>
      <c r="BK602" s="144">
        <f>ROUND(I602*H602,2)</f>
        <v>0</v>
      </c>
      <c r="BL602" s="15" t="s">
        <v>230</v>
      </c>
      <c r="BM602" s="143" t="s">
        <v>1227</v>
      </c>
    </row>
    <row r="603" spans="2:65" s="12" customFormat="1" x14ac:dyDescent="0.2">
      <c r="B603" s="145"/>
      <c r="D603" s="146" t="s">
        <v>163</v>
      </c>
      <c r="E603" s="147" t="s">
        <v>1</v>
      </c>
      <c r="F603" s="148" t="s">
        <v>1228</v>
      </c>
      <c r="H603" s="149">
        <v>11.71</v>
      </c>
      <c r="I603" s="150"/>
      <c r="L603" s="145"/>
      <c r="M603" s="151"/>
      <c r="T603" s="152"/>
      <c r="AT603" s="147" t="s">
        <v>163</v>
      </c>
      <c r="AU603" s="147" t="s">
        <v>84</v>
      </c>
      <c r="AV603" s="12" t="s">
        <v>84</v>
      </c>
      <c r="AW603" s="12" t="s">
        <v>34</v>
      </c>
      <c r="AX603" s="12" t="s">
        <v>77</v>
      </c>
      <c r="AY603" s="147" t="s">
        <v>154</v>
      </c>
    </row>
    <row r="604" spans="2:65" s="12" customFormat="1" x14ac:dyDescent="0.2">
      <c r="B604" s="145"/>
      <c r="D604" s="146" t="s">
        <v>163</v>
      </c>
      <c r="E604" s="147" t="s">
        <v>1</v>
      </c>
      <c r="F604" s="148" t="s">
        <v>1229</v>
      </c>
      <c r="H604" s="149">
        <v>14.58</v>
      </c>
      <c r="I604" s="150"/>
      <c r="L604" s="145"/>
      <c r="M604" s="151"/>
      <c r="T604" s="152"/>
      <c r="AT604" s="147" t="s">
        <v>163</v>
      </c>
      <c r="AU604" s="147" t="s">
        <v>84</v>
      </c>
      <c r="AV604" s="12" t="s">
        <v>84</v>
      </c>
      <c r="AW604" s="12" t="s">
        <v>34</v>
      </c>
      <c r="AX604" s="12" t="s">
        <v>77</v>
      </c>
      <c r="AY604" s="147" t="s">
        <v>154</v>
      </c>
    </row>
    <row r="605" spans="2:65" s="13" customFormat="1" x14ac:dyDescent="0.2">
      <c r="B605" s="153"/>
      <c r="D605" s="146" t="s">
        <v>163</v>
      </c>
      <c r="E605" s="154" t="s">
        <v>1</v>
      </c>
      <c r="F605" s="155" t="s">
        <v>224</v>
      </c>
      <c r="H605" s="156">
        <v>26.29</v>
      </c>
      <c r="I605" s="157"/>
      <c r="L605" s="153"/>
      <c r="M605" s="158"/>
      <c r="T605" s="159"/>
      <c r="AT605" s="154" t="s">
        <v>163</v>
      </c>
      <c r="AU605" s="154" t="s">
        <v>84</v>
      </c>
      <c r="AV605" s="13" t="s">
        <v>161</v>
      </c>
      <c r="AW605" s="13" t="s">
        <v>34</v>
      </c>
      <c r="AX605" s="13" t="s">
        <v>82</v>
      </c>
      <c r="AY605" s="154" t="s">
        <v>154</v>
      </c>
    </row>
    <row r="606" spans="2:65" s="1" customFormat="1" ht="33" customHeight="1" x14ac:dyDescent="0.2">
      <c r="B606" s="131"/>
      <c r="C606" s="132" t="s">
        <v>1230</v>
      </c>
      <c r="D606" s="132" t="s">
        <v>156</v>
      </c>
      <c r="E606" s="133" t="s">
        <v>1231</v>
      </c>
      <c r="F606" s="134" t="s">
        <v>1232</v>
      </c>
      <c r="G606" s="135" t="s">
        <v>159</v>
      </c>
      <c r="H606" s="136">
        <v>60.2</v>
      </c>
      <c r="I606" s="137"/>
      <c r="J606" s="138">
        <f>ROUND(I606*H606,2)</f>
        <v>0</v>
      </c>
      <c r="K606" s="134" t="s">
        <v>160</v>
      </c>
      <c r="L606" s="30"/>
      <c r="M606" s="139" t="s">
        <v>1</v>
      </c>
      <c r="N606" s="140" t="s">
        <v>42</v>
      </c>
      <c r="P606" s="141">
        <f>O606*H606</f>
        <v>0</v>
      </c>
      <c r="Q606" s="141">
        <v>6.0000000000000001E-3</v>
      </c>
      <c r="R606" s="141">
        <f>Q606*H606</f>
        <v>0.36120000000000002</v>
      </c>
      <c r="S606" s="141">
        <v>0</v>
      </c>
      <c r="T606" s="142">
        <f>S606*H606</f>
        <v>0</v>
      </c>
      <c r="AR606" s="143" t="s">
        <v>230</v>
      </c>
      <c r="AT606" s="143" t="s">
        <v>156</v>
      </c>
      <c r="AU606" s="143" t="s">
        <v>84</v>
      </c>
      <c r="AY606" s="15" t="s">
        <v>154</v>
      </c>
      <c r="BE606" s="144">
        <f>IF(N606="základní",J606,0)</f>
        <v>0</v>
      </c>
      <c r="BF606" s="144">
        <f>IF(N606="snížená",J606,0)</f>
        <v>0</v>
      </c>
      <c r="BG606" s="144">
        <f>IF(N606="zákl. přenesená",J606,0)</f>
        <v>0</v>
      </c>
      <c r="BH606" s="144">
        <f>IF(N606="sníž. přenesená",J606,0)</f>
        <v>0</v>
      </c>
      <c r="BI606" s="144">
        <f>IF(N606="nulová",J606,0)</f>
        <v>0</v>
      </c>
      <c r="BJ606" s="15" t="s">
        <v>82</v>
      </c>
      <c r="BK606" s="144">
        <f>ROUND(I606*H606,2)</f>
        <v>0</v>
      </c>
      <c r="BL606" s="15" t="s">
        <v>230</v>
      </c>
      <c r="BM606" s="143" t="s">
        <v>1233</v>
      </c>
    </row>
    <row r="607" spans="2:65" s="12" customFormat="1" x14ac:dyDescent="0.2">
      <c r="B607" s="145"/>
      <c r="D607" s="146" t="s">
        <v>163</v>
      </c>
      <c r="E607" s="147" t="s">
        <v>1</v>
      </c>
      <c r="F607" s="148" t="s">
        <v>1234</v>
      </c>
      <c r="H607" s="149">
        <v>60.2</v>
      </c>
      <c r="I607" s="150"/>
      <c r="L607" s="145"/>
      <c r="M607" s="151"/>
      <c r="T607" s="152"/>
      <c r="AT607" s="147" t="s">
        <v>163</v>
      </c>
      <c r="AU607" s="147" t="s">
        <v>84</v>
      </c>
      <c r="AV607" s="12" t="s">
        <v>84</v>
      </c>
      <c r="AW607" s="12" t="s">
        <v>34</v>
      </c>
      <c r="AX607" s="12" t="s">
        <v>82</v>
      </c>
      <c r="AY607" s="147" t="s">
        <v>154</v>
      </c>
    </row>
    <row r="608" spans="2:65" s="1" customFormat="1" ht="37.9" customHeight="1" x14ac:dyDescent="0.2">
      <c r="B608" s="131"/>
      <c r="C608" s="160" t="s">
        <v>1235</v>
      </c>
      <c r="D608" s="160" t="s">
        <v>297</v>
      </c>
      <c r="E608" s="161" t="s">
        <v>1236</v>
      </c>
      <c r="F608" s="162" t="s">
        <v>1237</v>
      </c>
      <c r="G608" s="163" t="s">
        <v>159</v>
      </c>
      <c r="H608" s="164">
        <v>68.099999999999994</v>
      </c>
      <c r="I608" s="165"/>
      <c r="J608" s="166">
        <f>ROUND(I608*H608,2)</f>
        <v>0</v>
      </c>
      <c r="K608" s="162" t="s">
        <v>160</v>
      </c>
      <c r="L608" s="167"/>
      <c r="M608" s="168" t="s">
        <v>1</v>
      </c>
      <c r="N608" s="169" t="s">
        <v>42</v>
      </c>
      <c r="P608" s="141">
        <f>O608*H608</f>
        <v>0</v>
      </c>
      <c r="Q608" s="141">
        <v>2.1999999999999999E-2</v>
      </c>
      <c r="R608" s="141">
        <f>Q608*H608</f>
        <v>1.4981999999999998</v>
      </c>
      <c r="S608" s="141">
        <v>0</v>
      </c>
      <c r="T608" s="142">
        <f>S608*H608</f>
        <v>0</v>
      </c>
      <c r="AR608" s="143" t="s">
        <v>312</v>
      </c>
      <c r="AT608" s="143" t="s">
        <v>297</v>
      </c>
      <c r="AU608" s="143" t="s">
        <v>84</v>
      </c>
      <c r="AY608" s="15" t="s">
        <v>154</v>
      </c>
      <c r="BE608" s="144">
        <f>IF(N608="základní",J608,0)</f>
        <v>0</v>
      </c>
      <c r="BF608" s="144">
        <f>IF(N608="snížená",J608,0)</f>
        <v>0</v>
      </c>
      <c r="BG608" s="144">
        <f>IF(N608="zákl. přenesená",J608,0)</f>
        <v>0</v>
      </c>
      <c r="BH608" s="144">
        <f>IF(N608="sníž. přenesená",J608,0)</f>
        <v>0</v>
      </c>
      <c r="BI608" s="144">
        <f>IF(N608="nulová",J608,0)</f>
        <v>0</v>
      </c>
      <c r="BJ608" s="15" t="s">
        <v>82</v>
      </c>
      <c r="BK608" s="144">
        <f>ROUND(I608*H608,2)</f>
        <v>0</v>
      </c>
      <c r="BL608" s="15" t="s">
        <v>230</v>
      </c>
      <c r="BM608" s="143" t="s">
        <v>1238</v>
      </c>
    </row>
    <row r="609" spans="2:65" s="12" customFormat="1" x14ac:dyDescent="0.2">
      <c r="B609" s="145"/>
      <c r="D609" s="146" t="s">
        <v>163</v>
      </c>
      <c r="E609" s="147" t="s">
        <v>1</v>
      </c>
      <c r="F609" s="148" t="s">
        <v>1239</v>
      </c>
      <c r="H609" s="149">
        <v>61.908999999999999</v>
      </c>
      <c r="I609" s="150"/>
      <c r="L609" s="145"/>
      <c r="M609" s="151"/>
      <c r="T609" s="152"/>
      <c r="AT609" s="147" t="s">
        <v>163</v>
      </c>
      <c r="AU609" s="147" t="s">
        <v>84</v>
      </c>
      <c r="AV609" s="12" t="s">
        <v>84</v>
      </c>
      <c r="AW609" s="12" t="s">
        <v>34</v>
      </c>
      <c r="AX609" s="12" t="s">
        <v>82</v>
      </c>
      <c r="AY609" s="147" t="s">
        <v>154</v>
      </c>
    </row>
    <row r="610" spans="2:65" s="12" customFormat="1" x14ac:dyDescent="0.2">
      <c r="B610" s="145"/>
      <c r="D610" s="146" t="s">
        <v>163</v>
      </c>
      <c r="F610" s="148" t="s">
        <v>1240</v>
      </c>
      <c r="H610" s="149">
        <v>68.099999999999994</v>
      </c>
      <c r="I610" s="150"/>
      <c r="L610" s="145"/>
      <c r="M610" s="151"/>
      <c r="T610" s="152"/>
      <c r="AT610" s="147" t="s">
        <v>163</v>
      </c>
      <c r="AU610" s="147" t="s">
        <v>84</v>
      </c>
      <c r="AV610" s="12" t="s">
        <v>84</v>
      </c>
      <c r="AW610" s="12" t="s">
        <v>3</v>
      </c>
      <c r="AX610" s="12" t="s">
        <v>82</v>
      </c>
      <c r="AY610" s="147" t="s">
        <v>154</v>
      </c>
    </row>
    <row r="611" spans="2:65" s="1" customFormat="1" ht="33" customHeight="1" x14ac:dyDescent="0.2">
      <c r="B611" s="131"/>
      <c r="C611" s="132" t="s">
        <v>1241</v>
      </c>
      <c r="D611" s="132" t="s">
        <v>156</v>
      </c>
      <c r="E611" s="133" t="s">
        <v>1242</v>
      </c>
      <c r="F611" s="134" t="s">
        <v>1243</v>
      </c>
      <c r="G611" s="135" t="s">
        <v>159</v>
      </c>
      <c r="H611" s="136">
        <v>8.9</v>
      </c>
      <c r="I611" s="137"/>
      <c r="J611" s="138">
        <f>ROUND(I611*H611,2)</f>
        <v>0</v>
      </c>
      <c r="K611" s="134" t="s">
        <v>160</v>
      </c>
      <c r="L611" s="30"/>
      <c r="M611" s="139" t="s">
        <v>1</v>
      </c>
      <c r="N611" s="140" t="s">
        <v>42</v>
      </c>
      <c r="P611" s="141">
        <f>O611*H611</f>
        <v>0</v>
      </c>
      <c r="Q611" s="141">
        <v>0</v>
      </c>
      <c r="R611" s="141">
        <f>Q611*H611</f>
        <v>0</v>
      </c>
      <c r="S611" s="141">
        <v>0</v>
      </c>
      <c r="T611" s="142">
        <f>S611*H611</f>
        <v>0</v>
      </c>
      <c r="AR611" s="143" t="s">
        <v>230</v>
      </c>
      <c r="AT611" s="143" t="s">
        <v>156</v>
      </c>
      <c r="AU611" s="143" t="s">
        <v>84</v>
      </c>
      <c r="AY611" s="15" t="s">
        <v>154</v>
      </c>
      <c r="BE611" s="144">
        <f>IF(N611="základní",J611,0)</f>
        <v>0</v>
      </c>
      <c r="BF611" s="144">
        <f>IF(N611="snížená",J611,0)</f>
        <v>0</v>
      </c>
      <c r="BG611" s="144">
        <f>IF(N611="zákl. přenesená",J611,0)</f>
        <v>0</v>
      </c>
      <c r="BH611" s="144">
        <f>IF(N611="sníž. přenesená",J611,0)</f>
        <v>0</v>
      </c>
      <c r="BI611" s="144">
        <f>IF(N611="nulová",J611,0)</f>
        <v>0</v>
      </c>
      <c r="BJ611" s="15" t="s">
        <v>82</v>
      </c>
      <c r="BK611" s="144">
        <f>ROUND(I611*H611,2)</f>
        <v>0</v>
      </c>
      <c r="BL611" s="15" t="s">
        <v>230</v>
      </c>
      <c r="BM611" s="143" t="s">
        <v>1244</v>
      </c>
    </row>
    <row r="612" spans="2:65" s="12" customFormat="1" x14ac:dyDescent="0.2">
      <c r="B612" s="145"/>
      <c r="D612" s="146" t="s">
        <v>163</v>
      </c>
      <c r="E612" s="147" t="s">
        <v>1</v>
      </c>
      <c r="F612" s="148" t="s">
        <v>1245</v>
      </c>
      <c r="H612" s="149">
        <v>8.9</v>
      </c>
      <c r="I612" s="150"/>
      <c r="L612" s="145"/>
      <c r="M612" s="151"/>
      <c r="T612" s="152"/>
      <c r="AT612" s="147" t="s">
        <v>163</v>
      </c>
      <c r="AU612" s="147" t="s">
        <v>84</v>
      </c>
      <c r="AV612" s="12" t="s">
        <v>84</v>
      </c>
      <c r="AW612" s="12" t="s">
        <v>34</v>
      </c>
      <c r="AX612" s="12" t="s">
        <v>82</v>
      </c>
      <c r="AY612" s="147" t="s">
        <v>154</v>
      </c>
    </row>
    <row r="613" spans="2:65" s="1" customFormat="1" ht="24.2" customHeight="1" x14ac:dyDescent="0.2">
      <c r="B613" s="131"/>
      <c r="C613" s="132" t="s">
        <v>1246</v>
      </c>
      <c r="D613" s="132" t="s">
        <v>156</v>
      </c>
      <c r="E613" s="133" t="s">
        <v>1247</v>
      </c>
      <c r="F613" s="134" t="s">
        <v>1248</v>
      </c>
      <c r="G613" s="135" t="s">
        <v>242</v>
      </c>
      <c r="H613" s="136">
        <v>3.2360000000000002</v>
      </c>
      <c r="I613" s="137"/>
      <c r="J613" s="138">
        <f>ROUND(I613*H613,2)</f>
        <v>0</v>
      </c>
      <c r="K613" s="134" t="s">
        <v>160</v>
      </c>
      <c r="L613" s="30"/>
      <c r="M613" s="139" t="s">
        <v>1</v>
      </c>
      <c r="N613" s="140" t="s">
        <v>42</v>
      </c>
      <c r="P613" s="141">
        <f>O613*H613</f>
        <v>0</v>
      </c>
      <c r="Q613" s="141">
        <v>0</v>
      </c>
      <c r="R613" s="141">
        <f>Q613*H613</f>
        <v>0</v>
      </c>
      <c r="S613" s="141">
        <v>0</v>
      </c>
      <c r="T613" s="142">
        <f>S613*H613</f>
        <v>0</v>
      </c>
      <c r="AR613" s="143" t="s">
        <v>230</v>
      </c>
      <c r="AT613" s="143" t="s">
        <v>156</v>
      </c>
      <c r="AU613" s="143" t="s">
        <v>84</v>
      </c>
      <c r="AY613" s="15" t="s">
        <v>154</v>
      </c>
      <c r="BE613" s="144">
        <f>IF(N613="základní",J613,0)</f>
        <v>0</v>
      </c>
      <c r="BF613" s="144">
        <f>IF(N613="snížená",J613,0)</f>
        <v>0</v>
      </c>
      <c r="BG613" s="144">
        <f>IF(N613="zákl. přenesená",J613,0)</f>
        <v>0</v>
      </c>
      <c r="BH613" s="144">
        <f>IF(N613="sníž. přenesená",J613,0)</f>
        <v>0</v>
      </c>
      <c r="BI613" s="144">
        <f>IF(N613="nulová",J613,0)</f>
        <v>0</v>
      </c>
      <c r="BJ613" s="15" t="s">
        <v>82</v>
      </c>
      <c r="BK613" s="144">
        <f>ROUND(I613*H613,2)</f>
        <v>0</v>
      </c>
      <c r="BL613" s="15" t="s">
        <v>230</v>
      </c>
      <c r="BM613" s="143" t="s">
        <v>1249</v>
      </c>
    </row>
    <row r="614" spans="2:65" s="11" customFormat="1" ht="22.9" customHeight="1" x14ac:dyDescent="0.2">
      <c r="B614" s="119"/>
      <c r="D614" s="120" t="s">
        <v>76</v>
      </c>
      <c r="E614" s="129" t="s">
        <v>1250</v>
      </c>
      <c r="F614" s="129" t="s">
        <v>1251</v>
      </c>
      <c r="I614" s="122"/>
      <c r="J614" s="130">
        <f>BK614</f>
        <v>0</v>
      </c>
      <c r="L614" s="119"/>
      <c r="M614" s="124"/>
      <c r="P614" s="125">
        <f>SUM(P615:P631)</f>
        <v>0</v>
      </c>
      <c r="R614" s="125">
        <f>SUM(R615:R631)</f>
        <v>0.61099952000000013</v>
      </c>
      <c r="T614" s="126">
        <f>SUM(T615:T631)</f>
        <v>1.0859000000000001</v>
      </c>
      <c r="AR614" s="120" t="s">
        <v>84</v>
      </c>
      <c r="AT614" s="127" t="s">
        <v>76</v>
      </c>
      <c r="AU614" s="127" t="s">
        <v>82</v>
      </c>
      <c r="AY614" s="120" t="s">
        <v>154</v>
      </c>
      <c r="BK614" s="128">
        <f>SUM(BK615:BK631)</f>
        <v>0</v>
      </c>
    </row>
    <row r="615" spans="2:65" s="1" customFormat="1" ht="24.2" customHeight="1" x14ac:dyDescent="0.2">
      <c r="B615" s="131"/>
      <c r="C615" s="132" t="s">
        <v>1252</v>
      </c>
      <c r="D615" s="132" t="s">
        <v>156</v>
      </c>
      <c r="E615" s="133" t="s">
        <v>1253</v>
      </c>
      <c r="F615" s="134" t="s">
        <v>1254</v>
      </c>
      <c r="G615" s="135" t="s">
        <v>178</v>
      </c>
      <c r="H615" s="136">
        <v>27.7</v>
      </c>
      <c r="I615" s="137"/>
      <c r="J615" s="138">
        <f>ROUND(I615*H615,2)</f>
        <v>0</v>
      </c>
      <c r="K615" s="134" t="s">
        <v>160</v>
      </c>
      <c r="L615" s="30"/>
      <c r="M615" s="139" t="s">
        <v>1</v>
      </c>
      <c r="N615" s="140" t="s">
        <v>42</v>
      </c>
      <c r="P615" s="141">
        <f>O615*H615</f>
        <v>0</v>
      </c>
      <c r="Q615" s="141">
        <v>0</v>
      </c>
      <c r="R615" s="141">
        <f>Q615*H615</f>
        <v>0</v>
      </c>
      <c r="S615" s="141">
        <v>1E-3</v>
      </c>
      <c r="T615" s="142">
        <f>S615*H615</f>
        <v>2.7699999999999999E-2</v>
      </c>
      <c r="AR615" s="143" t="s">
        <v>230</v>
      </c>
      <c r="AT615" s="143" t="s">
        <v>156</v>
      </c>
      <c r="AU615" s="143" t="s">
        <v>84</v>
      </c>
      <c r="AY615" s="15" t="s">
        <v>154</v>
      </c>
      <c r="BE615" s="144">
        <f>IF(N615="základní",J615,0)</f>
        <v>0</v>
      </c>
      <c r="BF615" s="144">
        <f>IF(N615="snížená",J615,0)</f>
        <v>0</v>
      </c>
      <c r="BG615" s="144">
        <f>IF(N615="zákl. přenesená",J615,0)</f>
        <v>0</v>
      </c>
      <c r="BH615" s="144">
        <f>IF(N615="sníž. přenesená",J615,0)</f>
        <v>0</v>
      </c>
      <c r="BI615" s="144">
        <f>IF(N615="nulová",J615,0)</f>
        <v>0</v>
      </c>
      <c r="BJ615" s="15" t="s">
        <v>82</v>
      </c>
      <c r="BK615" s="144">
        <f>ROUND(I615*H615,2)</f>
        <v>0</v>
      </c>
      <c r="BL615" s="15" t="s">
        <v>230</v>
      </c>
      <c r="BM615" s="143" t="s">
        <v>1255</v>
      </c>
    </row>
    <row r="616" spans="2:65" s="12" customFormat="1" x14ac:dyDescent="0.2">
      <c r="B616" s="145"/>
      <c r="D616" s="146" t="s">
        <v>163</v>
      </c>
      <c r="E616" s="147" t="s">
        <v>1</v>
      </c>
      <c r="F616" s="148" t="s">
        <v>1256</v>
      </c>
      <c r="H616" s="149">
        <v>27.7</v>
      </c>
      <c r="I616" s="150"/>
      <c r="L616" s="145"/>
      <c r="M616" s="151"/>
      <c r="T616" s="152"/>
      <c r="AT616" s="147" t="s">
        <v>163</v>
      </c>
      <c r="AU616" s="147" t="s">
        <v>84</v>
      </c>
      <c r="AV616" s="12" t="s">
        <v>84</v>
      </c>
      <c r="AW616" s="12" t="s">
        <v>34</v>
      </c>
      <c r="AX616" s="12" t="s">
        <v>82</v>
      </c>
      <c r="AY616" s="147" t="s">
        <v>154</v>
      </c>
    </row>
    <row r="617" spans="2:65" s="1" customFormat="1" ht="24.2" customHeight="1" x14ac:dyDescent="0.2">
      <c r="B617" s="131"/>
      <c r="C617" s="132" t="s">
        <v>1257</v>
      </c>
      <c r="D617" s="132" t="s">
        <v>156</v>
      </c>
      <c r="E617" s="133" t="s">
        <v>1258</v>
      </c>
      <c r="F617" s="134" t="s">
        <v>1259</v>
      </c>
      <c r="G617" s="135" t="s">
        <v>178</v>
      </c>
      <c r="H617" s="136">
        <v>27.7</v>
      </c>
      <c r="I617" s="137"/>
      <c r="J617" s="138">
        <f>ROUND(I617*H617,2)</f>
        <v>0</v>
      </c>
      <c r="K617" s="134" t="s">
        <v>160</v>
      </c>
      <c r="L617" s="30"/>
      <c r="M617" s="139" t="s">
        <v>1</v>
      </c>
      <c r="N617" s="140" t="s">
        <v>42</v>
      </c>
      <c r="P617" s="141">
        <f>O617*H617</f>
        <v>0</v>
      </c>
      <c r="Q617" s="141">
        <v>5.0000000000000002E-5</v>
      </c>
      <c r="R617" s="141">
        <f>Q617*H617</f>
        <v>1.3849999999999999E-3</v>
      </c>
      <c r="S617" s="141">
        <v>0</v>
      </c>
      <c r="T617" s="142">
        <f>S617*H617</f>
        <v>0</v>
      </c>
      <c r="AR617" s="143" t="s">
        <v>230</v>
      </c>
      <c r="AT617" s="143" t="s">
        <v>156</v>
      </c>
      <c r="AU617" s="143" t="s">
        <v>84</v>
      </c>
      <c r="AY617" s="15" t="s">
        <v>154</v>
      </c>
      <c r="BE617" s="144">
        <f>IF(N617="základní",J617,0)</f>
        <v>0</v>
      </c>
      <c r="BF617" s="144">
        <f>IF(N617="snížená",J617,0)</f>
        <v>0</v>
      </c>
      <c r="BG617" s="144">
        <f>IF(N617="zákl. přenesená",J617,0)</f>
        <v>0</v>
      </c>
      <c r="BH617" s="144">
        <f>IF(N617="sníž. přenesená",J617,0)</f>
        <v>0</v>
      </c>
      <c r="BI617" s="144">
        <f>IF(N617="nulová",J617,0)</f>
        <v>0</v>
      </c>
      <c r="BJ617" s="15" t="s">
        <v>82</v>
      </c>
      <c r="BK617" s="144">
        <f>ROUND(I617*H617,2)</f>
        <v>0</v>
      </c>
      <c r="BL617" s="15" t="s">
        <v>230</v>
      </c>
      <c r="BM617" s="143" t="s">
        <v>1260</v>
      </c>
    </row>
    <row r="618" spans="2:65" s="12" customFormat="1" x14ac:dyDescent="0.2">
      <c r="B618" s="145"/>
      <c r="D618" s="146" t="s">
        <v>163</v>
      </c>
      <c r="E618" s="147" t="s">
        <v>1</v>
      </c>
      <c r="F618" s="148" t="s">
        <v>1261</v>
      </c>
      <c r="H618" s="149">
        <v>27.7</v>
      </c>
      <c r="I618" s="150"/>
      <c r="L618" s="145"/>
      <c r="M618" s="151"/>
      <c r="T618" s="152"/>
      <c r="AT618" s="147" t="s">
        <v>163</v>
      </c>
      <c r="AU618" s="147" t="s">
        <v>84</v>
      </c>
      <c r="AV618" s="12" t="s">
        <v>84</v>
      </c>
      <c r="AW618" s="12" t="s">
        <v>34</v>
      </c>
      <c r="AX618" s="12" t="s">
        <v>82</v>
      </c>
      <c r="AY618" s="147" t="s">
        <v>154</v>
      </c>
    </row>
    <row r="619" spans="2:65" s="1" customFormat="1" ht="16.5" customHeight="1" x14ac:dyDescent="0.2">
      <c r="B619" s="131"/>
      <c r="C619" s="160" t="s">
        <v>1262</v>
      </c>
      <c r="D619" s="160" t="s">
        <v>297</v>
      </c>
      <c r="E619" s="161" t="s">
        <v>1263</v>
      </c>
      <c r="F619" s="162" t="s">
        <v>1264</v>
      </c>
      <c r="G619" s="163" t="s">
        <v>178</v>
      </c>
      <c r="H619" s="164">
        <v>29.916</v>
      </c>
      <c r="I619" s="165"/>
      <c r="J619" s="166">
        <f>ROUND(I619*H619,2)</f>
        <v>0</v>
      </c>
      <c r="K619" s="162" t="s">
        <v>160</v>
      </c>
      <c r="L619" s="167"/>
      <c r="M619" s="168" t="s">
        <v>1</v>
      </c>
      <c r="N619" s="169" t="s">
        <v>42</v>
      </c>
      <c r="P619" s="141">
        <f>O619*H619</f>
        <v>0</v>
      </c>
      <c r="Q619" s="141">
        <v>2.0000000000000001E-4</v>
      </c>
      <c r="R619" s="141">
        <f>Q619*H619</f>
        <v>5.9832000000000002E-3</v>
      </c>
      <c r="S619" s="141">
        <v>0</v>
      </c>
      <c r="T619" s="142">
        <f>S619*H619</f>
        <v>0</v>
      </c>
      <c r="AR619" s="143" t="s">
        <v>312</v>
      </c>
      <c r="AT619" s="143" t="s">
        <v>297</v>
      </c>
      <c r="AU619" s="143" t="s">
        <v>84</v>
      </c>
      <c r="AY619" s="15" t="s">
        <v>154</v>
      </c>
      <c r="BE619" s="144">
        <f>IF(N619="základní",J619,0)</f>
        <v>0</v>
      </c>
      <c r="BF619" s="144">
        <f>IF(N619="snížená",J619,0)</f>
        <v>0</v>
      </c>
      <c r="BG619" s="144">
        <f>IF(N619="zákl. přenesená",J619,0)</f>
        <v>0</v>
      </c>
      <c r="BH619" s="144">
        <f>IF(N619="sníž. přenesená",J619,0)</f>
        <v>0</v>
      </c>
      <c r="BI619" s="144">
        <f>IF(N619="nulová",J619,0)</f>
        <v>0</v>
      </c>
      <c r="BJ619" s="15" t="s">
        <v>82</v>
      </c>
      <c r="BK619" s="144">
        <f>ROUND(I619*H619,2)</f>
        <v>0</v>
      </c>
      <c r="BL619" s="15" t="s">
        <v>230</v>
      </c>
      <c r="BM619" s="143" t="s">
        <v>1265</v>
      </c>
    </row>
    <row r="620" spans="2:65" s="12" customFormat="1" x14ac:dyDescent="0.2">
      <c r="B620" s="145"/>
      <c r="D620" s="146" t="s">
        <v>163</v>
      </c>
      <c r="F620" s="148" t="s">
        <v>1266</v>
      </c>
      <c r="H620" s="149">
        <v>29.916</v>
      </c>
      <c r="I620" s="150"/>
      <c r="L620" s="145"/>
      <c r="M620" s="151"/>
      <c r="T620" s="152"/>
      <c r="AT620" s="147" t="s">
        <v>163</v>
      </c>
      <c r="AU620" s="147" t="s">
        <v>84</v>
      </c>
      <c r="AV620" s="12" t="s">
        <v>84</v>
      </c>
      <c r="AW620" s="12" t="s">
        <v>3</v>
      </c>
      <c r="AX620" s="12" t="s">
        <v>82</v>
      </c>
      <c r="AY620" s="147" t="s">
        <v>154</v>
      </c>
    </row>
    <row r="621" spans="2:65" s="1" customFormat="1" ht="24.2" customHeight="1" x14ac:dyDescent="0.2">
      <c r="B621" s="131"/>
      <c r="C621" s="132" t="s">
        <v>1267</v>
      </c>
      <c r="D621" s="132" t="s">
        <v>156</v>
      </c>
      <c r="E621" s="133" t="s">
        <v>1268</v>
      </c>
      <c r="F621" s="134" t="s">
        <v>1269</v>
      </c>
      <c r="G621" s="135" t="s">
        <v>159</v>
      </c>
      <c r="H621" s="136">
        <v>52.91</v>
      </c>
      <c r="I621" s="137"/>
      <c r="J621" s="138">
        <f>ROUND(I621*H621,2)</f>
        <v>0</v>
      </c>
      <c r="K621" s="134" t="s">
        <v>160</v>
      </c>
      <c r="L621" s="30"/>
      <c r="M621" s="139" t="s">
        <v>1</v>
      </c>
      <c r="N621" s="140" t="s">
        <v>42</v>
      </c>
      <c r="P621" s="141">
        <f>O621*H621</f>
        <v>0</v>
      </c>
      <c r="Q621" s="141">
        <v>0</v>
      </c>
      <c r="R621" s="141">
        <f>Q621*H621</f>
        <v>0</v>
      </c>
      <c r="S621" s="141">
        <v>0.02</v>
      </c>
      <c r="T621" s="142">
        <f>S621*H621</f>
        <v>1.0582</v>
      </c>
      <c r="AR621" s="143" t="s">
        <v>230</v>
      </c>
      <c r="AT621" s="143" t="s">
        <v>156</v>
      </c>
      <c r="AU621" s="143" t="s">
        <v>84</v>
      </c>
      <c r="AY621" s="15" t="s">
        <v>154</v>
      </c>
      <c r="BE621" s="144">
        <f>IF(N621="základní",J621,0)</f>
        <v>0</v>
      </c>
      <c r="BF621" s="144">
        <f>IF(N621="snížená",J621,0)</f>
        <v>0</v>
      </c>
      <c r="BG621" s="144">
        <f>IF(N621="zákl. přenesená",J621,0)</f>
        <v>0</v>
      </c>
      <c r="BH621" s="144">
        <f>IF(N621="sníž. přenesená",J621,0)</f>
        <v>0</v>
      </c>
      <c r="BI621" s="144">
        <f>IF(N621="nulová",J621,0)</f>
        <v>0</v>
      </c>
      <c r="BJ621" s="15" t="s">
        <v>82</v>
      </c>
      <c r="BK621" s="144">
        <f>ROUND(I621*H621,2)</f>
        <v>0</v>
      </c>
      <c r="BL621" s="15" t="s">
        <v>230</v>
      </c>
      <c r="BM621" s="143" t="s">
        <v>1270</v>
      </c>
    </row>
    <row r="622" spans="2:65" s="12" customFormat="1" x14ac:dyDescent="0.2">
      <c r="B622" s="145"/>
      <c r="D622" s="146" t="s">
        <v>163</v>
      </c>
      <c r="E622" s="147" t="s">
        <v>1</v>
      </c>
      <c r="F622" s="148" t="s">
        <v>1271</v>
      </c>
      <c r="H622" s="149">
        <v>52.91</v>
      </c>
      <c r="I622" s="150"/>
      <c r="L622" s="145"/>
      <c r="M622" s="151"/>
      <c r="T622" s="152"/>
      <c r="AT622" s="147" t="s">
        <v>163</v>
      </c>
      <c r="AU622" s="147" t="s">
        <v>84</v>
      </c>
      <c r="AV622" s="12" t="s">
        <v>84</v>
      </c>
      <c r="AW622" s="12" t="s">
        <v>34</v>
      </c>
      <c r="AX622" s="12" t="s">
        <v>82</v>
      </c>
      <c r="AY622" s="147" t="s">
        <v>154</v>
      </c>
    </row>
    <row r="623" spans="2:65" s="1" customFormat="1" ht="24.2" customHeight="1" x14ac:dyDescent="0.2">
      <c r="B623" s="131"/>
      <c r="C623" s="132" t="s">
        <v>1272</v>
      </c>
      <c r="D623" s="132" t="s">
        <v>156</v>
      </c>
      <c r="E623" s="133" t="s">
        <v>1273</v>
      </c>
      <c r="F623" s="134" t="s">
        <v>1274</v>
      </c>
      <c r="G623" s="135" t="s">
        <v>159</v>
      </c>
      <c r="H623" s="136">
        <v>52.9</v>
      </c>
      <c r="I623" s="137"/>
      <c r="J623" s="138">
        <f>ROUND(I623*H623,2)</f>
        <v>0</v>
      </c>
      <c r="K623" s="134" t="s">
        <v>160</v>
      </c>
      <c r="L623" s="30"/>
      <c r="M623" s="139" t="s">
        <v>1</v>
      </c>
      <c r="N623" s="140" t="s">
        <v>42</v>
      </c>
      <c r="P623" s="141">
        <f>O623*H623</f>
        <v>0</v>
      </c>
      <c r="Q623" s="141">
        <v>1.098E-2</v>
      </c>
      <c r="R623" s="141">
        <f>Q623*H623</f>
        <v>0.58084199999999997</v>
      </c>
      <c r="S623" s="141">
        <v>0</v>
      </c>
      <c r="T623" s="142">
        <f>S623*H623</f>
        <v>0</v>
      </c>
      <c r="AR623" s="143" t="s">
        <v>230</v>
      </c>
      <c r="AT623" s="143" t="s">
        <v>156</v>
      </c>
      <c r="AU623" s="143" t="s">
        <v>84</v>
      </c>
      <c r="AY623" s="15" t="s">
        <v>154</v>
      </c>
      <c r="BE623" s="144">
        <f>IF(N623="základní",J623,0)</f>
        <v>0</v>
      </c>
      <c r="BF623" s="144">
        <f>IF(N623="snížená",J623,0)</f>
        <v>0</v>
      </c>
      <c r="BG623" s="144">
        <f>IF(N623="zákl. přenesená",J623,0)</f>
        <v>0</v>
      </c>
      <c r="BH623" s="144">
        <f>IF(N623="sníž. přenesená",J623,0)</f>
        <v>0</v>
      </c>
      <c r="BI623" s="144">
        <f>IF(N623="nulová",J623,0)</f>
        <v>0</v>
      </c>
      <c r="BJ623" s="15" t="s">
        <v>82</v>
      </c>
      <c r="BK623" s="144">
        <f>ROUND(I623*H623,2)</f>
        <v>0</v>
      </c>
      <c r="BL623" s="15" t="s">
        <v>230</v>
      </c>
      <c r="BM623" s="143" t="s">
        <v>1275</v>
      </c>
    </row>
    <row r="624" spans="2:65" s="12" customFormat="1" x14ac:dyDescent="0.2">
      <c r="B624" s="145"/>
      <c r="D624" s="146" t="s">
        <v>163</v>
      </c>
      <c r="E624" s="147" t="s">
        <v>1</v>
      </c>
      <c r="F624" s="148" t="s">
        <v>876</v>
      </c>
      <c r="H624" s="149">
        <v>52.9</v>
      </c>
      <c r="I624" s="150"/>
      <c r="L624" s="145"/>
      <c r="M624" s="151"/>
      <c r="T624" s="152"/>
      <c r="AT624" s="147" t="s">
        <v>163</v>
      </c>
      <c r="AU624" s="147" t="s">
        <v>84</v>
      </c>
      <c r="AV624" s="12" t="s">
        <v>84</v>
      </c>
      <c r="AW624" s="12" t="s">
        <v>34</v>
      </c>
      <c r="AX624" s="12" t="s">
        <v>82</v>
      </c>
      <c r="AY624" s="147" t="s">
        <v>154</v>
      </c>
    </row>
    <row r="625" spans="2:65" s="1" customFormat="1" ht="21.75" customHeight="1" x14ac:dyDescent="0.2">
      <c r="B625" s="131"/>
      <c r="C625" s="160" t="s">
        <v>1276</v>
      </c>
      <c r="D625" s="160" t="s">
        <v>297</v>
      </c>
      <c r="E625" s="161" t="s">
        <v>1277</v>
      </c>
      <c r="F625" s="162" t="s">
        <v>1278</v>
      </c>
      <c r="G625" s="163" t="s">
        <v>159</v>
      </c>
      <c r="H625" s="164">
        <v>57.131999999999998</v>
      </c>
      <c r="I625" s="165"/>
      <c r="J625" s="166">
        <f>ROUND(I625*H625,2)</f>
        <v>0</v>
      </c>
      <c r="K625" s="162" t="s">
        <v>160</v>
      </c>
      <c r="L625" s="167"/>
      <c r="M625" s="168" t="s">
        <v>1</v>
      </c>
      <c r="N625" s="169" t="s">
        <v>42</v>
      </c>
      <c r="P625" s="141">
        <f>O625*H625</f>
        <v>0</v>
      </c>
      <c r="Q625" s="141">
        <v>1.0000000000000001E-5</v>
      </c>
      <c r="R625" s="141">
        <f>Q625*H625</f>
        <v>5.7132000000000005E-4</v>
      </c>
      <c r="S625" s="141">
        <v>0</v>
      </c>
      <c r="T625" s="142">
        <f>S625*H625</f>
        <v>0</v>
      </c>
      <c r="AR625" s="143" t="s">
        <v>312</v>
      </c>
      <c r="AT625" s="143" t="s">
        <v>297</v>
      </c>
      <c r="AU625" s="143" t="s">
        <v>84</v>
      </c>
      <c r="AY625" s="15" t="s">
        <v>154</v>
      </c>
      <c r="BE625" s="144">
        <f>IF(N625="základní",J625,0)</f>
        <v>0</v>
      </c>
      <c r="BF625" s="144">
        <f>IF(N625="snížená",J625,0)</f>
        <v>0</v>
      </c>
      <c r="BG625" s="144">
        <f>IF(N625="zákl. přenesená",J625,0)</f>
        <v>0</v>
      </c>
      <c r="BH625" s="144">
        <f>IF(N625="sníž. přenesená",J625,0)</f>
        <v>0</v>
      </c>
      <c r="BI625" s="144">
        <f>IF(N625="nulová",J625,0)</f>
        <v>0</v>
      </c>
      <c r="BJ625" s="15" t="s">
        <v>82</v>
      </c>
      <c r="BK625" s="144">
        <f>ROUND(I625*H625,2)</f>
        <v>0</v>
      </c>
      <c r="BL625" s="15" t="s">
        <v>230</v>
      </c>
      <c r="BM625" s="143" t="s">
        <v>1279</v>
      </c>
    </row>
    <row r="626" spans="2:65" s="12" customFormat="1" x14ac:dyDescent="0.2">
      <c r="B626" s="145"/>
      <c r="D626" s="146" t="s">
        <v>163</v>
      </c>
      <c r="F626" s="148" t="s">
        <v>1280</v>
      </c>
      <c r="H626" s="149">
        <v>57.131999999999998</v>
      </c>
      <c r="I626" s="150"/>
      <c r="L626" s="145"/>
      <c r="M626" s="151"/>
      <c r="T626" s="152"/>
      <c r="AT626" s="147" t="s">
        <v>163</v>
      </c>
      <c r="AU626" s="147" t="s">
        <v>84</v>
      </c>
      <c r="AV626" s="12" t="s">
        <v>84</v>
      </c>
      <c r="AW626" s="12" t="s">
        <v>3</v>
      </c>
      <c r="AX626" s="12" t="s">
        <v>82</v>
      </c>
      <c r="AY626" s="147" t="s">
        <v>154</v>
      </c>
    </row>
    <row r="627" spans="2:65" s="1" customFormat="1" ht="16.5" customHeight="1" x14ac:dyDescent="0.2">
      <c r="B627" s="131"/>
      <c r="C627" s="132" t="s">
        <v>1281</v>
      </c>
      <c r="D627" s="132" t="s">
        <v>156</v>
      </c>
      <c r="E627" s="133" t="s">
        <v>1282</v>
      </c>
      <c r="F627" s="134" t="s">
        <v>1283</v>
      </c>
      <c r="G627" s="135" t="s">
        <v>159</v>
      </c>
      <c r="H627" s="136">
        <v>52.9</v>
      </c>
      <c r="I627" s="137"/>
      <c r="J627" s="138">
        <f>ROUND(I627*H627,2)</f>
        <v>0</v>
      </c>
      <c r="K627" s="134" t="s">
        <v>160</v>
      </c>
      <c r="L627" s="30"/>
      <c r="M627" s="139" t="s">
        <v>1</v>
      </c>
      <c r="N627" s="140" t="s">
        <v>42</v>
      </c>
      <c r="P627" s="141">
        <f>O627*H627</f>
        <v>0</v>
      </c>
      <c r="Q627" s="141">
        <v>1.6000000000000001E-4</v>
      </c>
      <c r="R627" s="141">
        <f>Q627*H627</f>
        <v>8.464000000000001E-3</v>
      </c>
      <c r="S627" s="141">
        <v>0</v>
      </c>
      <c r="T627" s="142">
        <f>S627*H627</f>
        <v>0</v>
      </c>
      <c r="AR627" s="143" t="s">
        <v>230</v>
      </c>
      <c r="AT627" s="143" t="s">
        <v>156</v>
      </c>
      <c r="AU627" s="143" t="s">
        <v>84</v>
      </c>
      <c r="AY627" s="15" t="s">
        <v>154</v>
      </c>
      <c r="BE627" s="144">
        <f>IF(N627="základní",J627,0)</f>
        <v>0</v>
      </c>
      <c r="BF627" s="144">
        <f>IF(N627="snížená",J627,0)</f>
        <v>0</v>
      </c>
      <c r="BG627" s="144">
        <f>IF(N627="zákl. přenesená",J627,0)</f>
        <v>0</v>
      </c>
      <c r="BH627" s="144">
        <f>IF(N627="sníž. přenesená",J627,0)</f>
        <v>0</v>
      </c>
      <c r="BI627" s="144">
        <f>IF(N627="nulová",J627,0)</f>
        <v>0</v>
      </c>
      <c r="BJ627" s="15" t="s">
        <v>82</v>
      </c>
      <c r="BK627" s="144">
        <f>ROUND(I627*H627,2)</f>
        <v>0</v>
      </c>
      <c r="BL627" s="15" t="s">
        <v>230</v>
      </c>
      <c r="BM627" s="143" t="s">
        <v>1284</v>
      </c>
    </row>
    <row r="628" spans="2:65" s="1" customFormat="1" ht="16.5" customHeight="1" x14ac:dyDescent="0.2">
      <c r="B628" s="131"/>
      <c r="C628" s="132" t="s">
        <v>1285</v>
      </c>
      <c r="D628" s="132" t="s">
        <v>156</v>
      </c>
      <c r="E628" s="133" t="s">
        <v>1286</v>
      </c>
      <c r="F628" s="134" t="s">
        <v>1287</v>
      </c>
      <c r="G628" s="135" t="s">
        <v>159</v>
      </c>
      <c r="H628" s="136">
        <v>52.9</v>
      </c>
      <c r="I628" s="137"/>
      <c r="J628" s="138">
        <f>ROUND(I628*H628,2)</f>
        <v>0</v>
      </c>
      <c r="K628" s="134" t="s">
        <v>160</v>
      </c>
      <c r="L628" s="30"/>
      <c r="M628" s="139" t="s">
        <v>1</v>
      </c>
      <c r="N628" s="140" t="s">
        <v>42</v>
      </c>
      <c r="P628" s="141">
        <f>O628*H628</f>
        <v>0</v>
      </c>
      <c r="Q628" s="141">
        <v>1.4999999999999999E-4</v>
      </c>
      <c r="R628" s="141">
        <f>Q628*H628</f>
        <v>7.9349999999999993E-3</v>
      </c>
      <c r="S628" s="141">
        <v>0</v>
      </c>
      <c r="T628" s="142">
        <f>S628*H628</f>
        <v>0</v>
      </c>
      <c r="AR628" s="143" t="s">
        <v>230</v>
      </c>
      <c r="AT628" s="143" t="s">
        <v>156</v>
      </c>
      <c r="AU628" s="143" t="s">
        <v>84</v>
      </c>
      <c r="AY628" s="15" t="s">
        <v>154</v>
      </c>
      <c r="BE628" s="144">
        <f>IF(N628="základní",J628,0)</f>
        <v>0</v>
      </c>
      <c r="BF628" s="144">
        <f>IF(N628="snížená",J628,0)</f>
        <v>0</v>
      </c>
      <c r="BG628" s="144">
        <f>IF(N628="zákl. přenesená",J628,0)</f>
        <v>0</v>
      </c>
      <c r="BH628" s="144">
        <f>IF(N628="sníž. přenesená",J628,0)</f>
        <v>0</v>
      </c>
      <c r="BI628" s="144">
        <f>IF(N628="nulová",J628,0)</f>
        <v>0</v>
      </c>
      <c r="BJ628" s="15" t="s">
        <v>82</v>
      </c>
      <c r="BK628" s="144">
        <f>ROUND(I628*H628,2)</f>
        <v>0</v>
      </c>
      <c r="BL628" s="15" t="s">
        <v>230</v>
      </c>
      <c r="BM628" s="143" t="s">
        <v>1288</v>
      </c>
    </row>
    <row r="629" spans="2:65" s="1" customFormat="1" ht="21.75" customHeight="1" x14ac:dyDescent="0.2">
      <c r="B629" s="131"/>
      <c r="C629" s="132" t="s">
        <v>1289</v>
      </c>
      <c r="D629" s="132" t="s">
        <v>156</v>
      </c>
      <c r="E629" s="133" t="s">
        <v>1290</v>
      </c>
      <c r="F629" s="134" t="s">
        <v>1291</v>
      </c>
      <c r="G629" s="135" t="s">
        <v>159</v>
      </c>
      <c r="H629" s="136">
        <v>52.9</v>
      </c>
      <c r="I629" s="137"/>
      <c r="J629" s="138">
        <f>ROUND(I629*H629,2)</f>
        <v>0</v>
      </c>
      <c r="K629" s="134" t="s">
        <v>160</v>
      </c>
      <c r="L629" s="30"/>
      <c r="M629" s="139" t="s">
        <v>1</v>
      </c>
      <c r="N629" s="140" t="s">
        <v>42</v>
      </c>
      <c r="P629" s="141">
        <f>O629*H629</f>
        <v>0</v>
      </c>
      <c r="Q629" s="141">
        <v>1.0000000000000001E-5</v>
      </c>
      <c r="R629" s="141">
        <f>Q629*H629</f>
        <v>5.2900000000000006E-4</v>
      </c>
      <c r="S629" s="141">
        <v>0</v>
      </c>
      <c r="T629" s="142">
        <f>S629*H629</f>
        <v>0</v>
      </c>
      <c r="AR629" s="143" t="s">
        <v>230</v>
      </c>
      <c r="AT629" s="143" t="s">
        <v>156</v>
      </c>
      <c r="AU629" s="143" t="s">
        <v>84</v>
      </c>
      <c r="AY629" s="15" t="s">
        <v>154</v>
      </c>
      <c r="BE629" s="144">
        <f>IF(N629="základní",J629,0)</f>
        <v>0</v>
      </c>
      <c r="BF629" s="144">
        <f>IF(N629="snížená",J629,0)</f>
        <v>0</v>
      </c>
      <c r="BG629" s="144">
        <f>IF(N629="zákl. přenesená",J629,0)</f>
        <v>0</v>
      </c>
      <c r="BH629" s="144">
        <f>IF(N629="sníž. přenesená",J629,0)</f>
        <v>0</v>
      </c>
      <c r="BI629" s="144">
        <f>IF(N629="nulová",J629,0)</f>
        <v>0</v>
      </c>
      <c r="BJ629" s="15" t="s">
        <v>82</v>
      </c>
      <c r="BK629" s="144">
        <f>ROUND(I629*H629,2)</f>
        <v>0</v>
      </c>
      <c r="BL629" s="15" t="s">
        <v>230</v>
      </c>
      <c r="BM629" s="143" t="s">
        <v>1292</v>
      </c>
    </row>
    <row r="630" spans="2:65" s="1" customFormat="1" ht="16.5" customHeight="1" x14ac:dyDescent="0.2">
      <c r="B630" s="131"/>
      <c r="C630" s="132" t="s">
        <v>1293</v>
      </c>
      <c r="D630" s="132" t="s">
        <v>156</v>
      </c>
      <c r="E630" s="133" t="s">
        <v>1294</v>
      </c>
      <c r="F630" s="134" t="s">
        <v>1295</v>
      </c>
      <c r="G630" s="135" t="s">
        <v>159</v>
      </c>
      <c r="H630" s="136">
        <v>52.9</v>
      </c>
      <c r="I630" s="137"/>
      <c r="J630" s="138">
        <f>ROUND(I630*H630,2)</f>
        <v>0</v>
      </c>
      <c r="K630" s="134" t="s">
        <v>160</v>
      </c>
      <c r="L630" s="30"/>
      <c r="M630" s="139" t="s">
        <v>1</v>
      </c>
      <c r="N630" s="140" t="s">
        <v>42</v>
      </c>
      <c r="P630" s="141">
        <f>O630*H630</f>
        <v>0</v>
      </c>
      <c r="Q630" s="141">
        <v>1E-4</v>
      </c>
      <c r="R630" s="141">
        <f>Q630*H630</f>
        <v>5.2900000000000004E-3</v>
      </c>
      <c r="S630" s="141">
        <v>0</v>
      </c>
      <c r="T630" s="142">
        <f>S630*H630</f>
        <v>0</v>
      </c>
      <c r="AR630" s="143" t="s">
        <v>230</v>
      </c>
      <c r="AT630" s="143" t="s">
        <v>156</v>
      </c>
      <c r="AU630" s="143" t="s">
        <v>84</v>
      </c>
      <c r="AY630" s="15" t="s">
        <v>154</v>
      </c>
      <c r="BE630" s="144">
        <f>IF(N630="základní",J630,0)</f>
        <v>0</v>
      </c>
      <c r="BF630" s="144">
        <f>IF(N630="snížená",J630,0)</f>
        <v>0</v>
      </c>
      <c r="BG630" s="144">
        <f>IF(N630="zákl. přenesená",J630,0)</f>
        <v>0</v>
      </c>
      <c r="BH630" s="144">
        <f>IF(N630="sníž. přenesená",J630,0)</f>
        <v>0</v>
      </c>
      <c r="BI630" s="144">
        <f>IF(N630="nulová",J630,0)</f>
        <v>0</v>
      </c>
      <c r="BJ630" s="15" t="s">
        <v>82</v>
      </c>
      <c r="BK630" s="144">
        <f>ROUND(I630*H630,2)</f>
        <v>0</v>
      </c>
      <c r="BL630" s="15" t="s">
        <v>230</v>
      </c>
      <c r="BM630" s="143" t="s">
        <v>1296</v>
      </c>
    </row>
    <row r="631" spans="2:65" s="1" customFormat="1" ht="24.2" customHeight="1" x14ac:dyDescent="0.2">
      <c r="B631" s="131"/>
      <c r="C631" s="132" t="s">
        <v>1297</v>
      </c>
      <c r="D631" s="132" t="s">
        <v>156</v>
      </c>
      <c r="E631" s="133" t="s">
        <v>1298</v>
      </c>
      <c r="F631" s="134" t="s">
        <v>1299</v>
      </c>
      <c r="G631" s="135" t="s">
        <v>242</v>
      </c>
      <c r="H631" s="136">
        <v>0.61099999999999999</v>
      </c>
      <c r="I631" s="137"/>
      <c r="J631" s="138">
        <f>ROUND(I631*H631,2)</f>
        <v>0</v>
      </c>
      <c r="K631" s="134" t="s">
        <v>160</v>
      </c>
      <c r="L631" s="30"/>
      <c r="M631" s="139" t="s">
        <v>1</v>
      </c>
      <c r="N631" s="140" t="s">
        <v>42</v>
      </c>
      <c r="P631" s="141">
        <f>O631*H631</f>
        <v>0</v>
      </c>
      <c r="Q631" s="141">
        <v>0</v>
      </c>
      <c r="R631" s="141">
        <f>Q631*H631</f>
        <v>0</v>
      </c>
      <c r="S631" s="141">
        <v>0</v>
      </c>
      <c r="T631" s="142">
        <f>S631*H631</f>
        <v>0</v>
      </c>
      <c r="AR631" s="143" t="s">
        <v>230</v>
      </c>
      <c r="AT631" s="143" t="s">
        <v>156</v>
      </c>
      <c r="AU631" s="143" t="s">
        <v>84</v>
      </c>
      <c r="AY631" s="15" t="s">
        <v>154</v>
      </c>
      <c r="BE631" s="144">
        <f>IF(N631="základní",J631,0)</f>
        <v>0</v>
      </c>
      <c r="BF631" s="144">
        <f>IF(N631="snížená",J631,0)</f>
        <v>0</v>
      </c>
      <c r="BG631" s="144">
        <f>IF(N631="zákl. přenesená",J631,0)</f>
        <v>0</v>
      </c>
      <c r="BH631" s="144">
        <f>IF(N631="sníž. přenesená",J631,0)</f>
        <v>0</v>
      </c>
      <c r="BI631" s="144">
        <f>IF(N631="nulová",J631,0)</f>
        <v>0</v>
      </c>
      <c r="BJ631" s="15" t="s">
        <v>82</v>
      </c>
      <c r="BK631" s="144">
        <f>ROUND(I631*H631,2)</f>
        <v>0</v>
      </c>
      <c r="BL631" s="15" t="s">
        <v>230</v>
      </c>
      <c r="BM631" s="143" t="s">
        <v>1300</v>
      </c>
    </row>
    <row r="632" spans="2:65" s="11" customFormat="1" ht="22.9" customHeight="1" x14ac:dyDescent="0.2">
      <c r="B632" s="119"/>
      <c r="D632" s="120" t="s">
        <v>76</v>
      </c>
      <c r="E632" s="129" t="s">
        <v>1301</v>
      </c>
      <c r="F632" s="129" t="s">
        <v>1302</v>
      </c>
      <c r="I632" s="122"/>
      <c r="J632" s="130">
        <f>BK632</f>
        <v>0</v>
      </c>
      <c r="L632" s="119"/>
      <c r="M632" s="124"/>
      <c r="P632" s="125">
        <f>SUM(P633:P644)</f>
        <v>0</v>
      </c>
      <c r="R632" s="125">
        <f>SUM(R633:R644)</f>
        <v>0.42819715000000003</v>
      </c>
      <c r="T632" s="126">
        <f>SUM(T633:T644)</f>
        <v>0</v>
      </c>
      <c r="AR632" s="120" t="s">
        <v>84</v>
      </c>
      <c r="AT632" s="127" t="s">
        <v>76</v>
      </c>
      <c r="AU632" s="127" t="s">
        <v>82</v>
      </c>
      <c r="AY632" s="120" t="s">
        <v>154</v>
      </c>
      <c r="BK632" s="128">
        <f>SUM(BK633:BK644)</f>
        <v>0</v>
      </c>
    </row>
    <row r="633" spans="2:65" s="1" customFormat="1" ht="16.5" customHeight="1" x14ac:dyDescent="0.2">
      <c r="B633" s="131"/>
      <c r="C633" s="132" t="s">
        <v>1303</v>
      </c>
      <c r="D633" s="132" t="s">
        <v>156</v>
      </c>
      <c r="E633" s="133" t="s">
        <v>1304</v>
      </c>
      <c r="F633" s="134" t="s">
        <v>1305</v>
      </c>
      <c r="G633" s="135" t="s">
        <v>159</v>
      </c>
      <c r="H633" s="136">
        <v>125.3</v>
      </c>
      <c r="I633" s="137"/>
      <c r="J633" s="138">
        <f>ROUND(I633*H633,2)</f>
        <v>0</v>
      </c>
      <c r="K633" s="134" t="s">
        <v>160</v>
      </c>
      <c r="L633" s="30"/>
      <c r="M633" s="139" t="s">
        <v>1</v>
      </c>
      <c r="N633" s="140" t="s">
        <v>42</v>
      </c>
      <c r="P633" s="141">
        <f>O633*H633</f>
        <v>0</v>
      </c>
      <c r="Q633" s="141">
        <v>2.9999999999999997E-4</v>
      </c>
      <c r="R633" s="141">
        <f>Q633*H633</f>
        <v>3.7589999999999998E-2</v>
      </c>
      <c r="S633" s="141">
        <v>0</v>
      </c>
      <c r="T633" s="142">
        <f>S633*H633</f>
        <v>0</v>
      </c>
      <c r="AR633" s="143" t="s">
        <v>230</v>
      </c>
      <c r="AT633" s="143" t="s">
        <v>156</v>
      </c>
      <c r="AU633" s="143" t="s">
        <v>84</v>
      </c>
      <c r="AY633" s="15" t="s">
        <v>154</v>
      </c>
      <c r="BE633" s="144">
        <f>IF(N633="základní",J633,0)</f>
        <v>0</v>
      </c>
      <c r="BF633" s="144">
        <f>IF(N633="snížená",J633,0)</f>
        <v>0</v>
      </c>
      <c r="BG633" s="144">
        <f>IF(N633="zákl. přenesená",J633,0)</f>
        <v>0</v>
      </c>
      <c r="BH633" s="144">
        <f>IF(N633="sníž. přenesená",J633,0)</f>
        <v>0</v>
      </c>
      <c r="BI633" s="144">
        <f>IF(N633="nulová",J633,0)</f>
        <v>0</v>
      </c>
      <c r="BJ633" s="15" t="s">
        <v>82</v>
      </c>
      <c r="BK633" s="144">
        <f>ROUND(I633*H633,2)</f>
        <v>0</v>
      </c>
      <c r="BL633" s="15" t="s">
        <v>230</v>
      </c>
      <c r="BM633" s="143" t="s">
        <v>1306</v>
      </c>
    </row>
    <row r="634" spans="2:65" s="12" customFormat="1" x14ac:dyDescent="0.2">
      <c r="B634" s="145"/>
      <c r="D634" s="146" t="s">
        <v>163</v>
      </c>
      <c r="E634" s="147" t="s">
        <v>1</v>
      </c>
      <c r="F634" s="148" t="s">
        <v>1307</v>
      </c>
      <c r="H634" s="149">
        <v>125.3</v>
      </c>
      <c r="I634" s="150"/>
      <c r="L634" s="145"/>
      <c r="M634" s="151"/>
      <c r="T634" s="152"/>
      <c r="AT634" s="147" t="s">
        <v>163</v>
      </c>
      <c r="AU634" s="147" t="s">
        <v>84</v>
      </c>
      <c r="AV634" s="12" t="s">
        <v>84</v>
      </c>
      <c r="AW634" s="12" t="s">
        <v>34</v>
      </c>
      <c r="AX634" s="12" t="s">
        <v>82</v>
      </c>
      <c r="AY634" s="147" t="s">
        <v>154</v>
      </c>
    </row>
    <row r="635" spans="2:65" s="1" customFormat="1" ht="16.5" customHeight="1" x14ac:dyDescent="0.2">
      <c r="B635" s="131"/>
      <c r="C635" s="160" t="s">
        <v>1308</v>
      </c>
      <c r="D635" s="160" t="s">
        <v>297</v>
      </c>
      <c r="E635" s="161" t="s">
        <v>1309</v>
      </c>
      <c r="F635" s="162" t="s">
        <v>1310</v>
      </c>
      <c r="G635" s="163" t="s">
        <v>159</v>
      </c>
      <c r="H635" s="164">
        <v>137.83000000000001</v>
      </c>
      <c r="I635" s="165"/>
      <c r="J635" s="166">
        <f>ROUND(I635*H635,2)</f>
        <v>0</v>
      </c>
      <c r="K635" s="162" t="s">
        <v>160</v>
      </c>
      <c r="L635" s="167"/>
      <c r="M635" s="168" t="s">
        <v>1</v>
      </c>
      <c r="N635" s="169" t="s">
        <v>42</v>
      </c>
      <c r="P635" s="141">
        <f>O635*H635</f>
        <v>0</v>
      </c>
      <c r="Q635" s="141">
        <v>2.64E-3</v>
      </c>
      <c r="R635" s="141">
        <f>Q635*H635</f>
        <v>0.36387120000000001</v>
      </c>
      <c r="S635" s="141">
        <v>0</v>
      </c>
      <c r="T635" s="142">
        <f>S635*H635</f>
        <v>0</v>
      </c>
      <c r="AR635" s="143" t="s">
        <v>312</v>
      </c>
      <c r="AT635" s="143" t="s">
        <v>297</v>
      </c>
      <c r="AU635" s="143" t="s">
        <v>84</v>
      </c>
      <c r="AY635" s="15" t="s">
        <v>154</v>
      </c>
      <c r="BE635" s="144">
        <f>IF(N635="základní",J635,0)</f>
        <v>0</v>
      </c>
      <c r="BF635" s="144">
        <f>IF(N635="snížená",J635,0)</f>
        <v>0</v>
      </c>
      <c r="BG635" s="144">
        <f>IF(N635="zákl. přenesená",J635,0)</f>
        <v>0</v>
      </c>
      <c r="BH635" s="144">
        <f>IF(N635="sníž. přenesená",J635,0)</f>
        <v>0</v>
      </c>
      <c r="BI635" s="144">
        <f>IF(N635="nulová",J635,0)</f>
        <v>0</v>
      </c>
      <c r="BJ635" s="15" t="s">
        <v>82</v>
      </c>
      <c r="BK635" s="144">
        <f>ROUND(I635*H635,2)</f>
        <v>0</v>
      </c>
      <c r="BL635" s="15" t="s">
        <v>230</v>
      </c>
      <c r="BM635" s="143" t="s">
        <v>1311</v>
      </c>
    </row>
    <row r="636" spans="2:65" s="12" customFormat="1" x14ac:dyDescent="0.2">
      <c r="B636" s="145"/>
      <c r="D636" s="146" t="s">
        <v>163</v>
      </c>
      <c r="F636" s="148" t="s">
        <v>1312</v>
      </c>
      <c r="H636" s="149">
        <v>137.83000000000001</v>
      </c>
      <c r="I636" s="150"/>
      <c r="L636" s="145"/>
      <c r="M636" s="151"/>
      <c r="T636" s="152"/>
      <c r="AT636" s="147" t="s">
        <v>163</v>
      </c>
      <c r="AU636" s="147" t="s">
        <v>84</v>
      </c>
      <c r="AV636" s="12" t="s">
        <v>84</v>
      </c>
      <c r="AW636" s="12" t="s">
        <v>3</v>
      </c>
      <c r="AX636" s="12" t="s">
        <v>82</v>
      </c>
      <c r="AY636" s="147" t="s">
        <v>154</v>
      </c>
    </row>
    <row r="637" spans="2:65" s="1" customFormat="1" ht="16.5" customHeight="1" x14ac:dyDescent="0.2">
      <c r="B637" s="131"/>
      <c r="C637" s="132" t="s">
        <v>1313</v>
      </c>
      <c r="D637" s="132" t="s">
        <v>156</v>
      </c>
      <c r="E637" s="133" t="s">
        <v>1314</v>
      </c>
      <c r="F637" s="134" t="s">
        <v>1315</v>
      </c>
      <c r="G637" s="135" t="s">
        <v>178</v>
      </c>
      <c r="H637" s="136">
        <v>72.849999999999994</v>
      </c>
      <c r="I637" s="137"/>
      <c r="J637" s="138">
        <f>ROUND(I637*H637,2)</f>
        <v>0</v>
      </c>
      <c r="K637" s="134" t="s">
        <v>160</v>
      </c>
      <c r="L637" s="30"/>
      <c r="M637" s="139" t="s">
        <v>1</v>
      </c>
      <c r="N637" s="140" t="s">
        <v>42</v>
      </c>
      <c r="P637" s="141">
        <f>O637*H637</f>
        <v>0</v>
      </c>
      <c r="Q637" s="141">
        <v>1.0000000000000001E-5</v>
      </c>
      <c r="R637" s="141">
        <f>Q637*H637</f>
        <v>7.2849999999999998E-4</v>
      </c>
      <c r="S637" s="141">
        <v>0</v>
      </c>
      <c r="T637" s="142">
        <f>S637*H637</f>
        <v>0</v>
      </c>
      <c r="AR637" s="143" t="s">
        <v>230</v>
      </c>
      <c r="AT637" s="143" t="s">
        <v>156</v>
      </c>
      <c r="AU637" s="143" t="s">
        <v>84</v>
      </c>
      <c r="AY637" s="15" t="s">
        <v>154</v>
      </c>
      <c r="BE637" s="144">
        <f>IF(N637="základní",J637,0)</f>
        <v>0</v>
      </c>
      <c r="BF637" s="144">
        <f>IF(N637="snížená",J637,0)</f>
        <v>0</v>
      </c>
      <c r="BG637" s="144">
        <f>IF(N637="zákl. přenesená",J637,0)</f>
        <v>0</v>
      </c>
      <c r="BH637" s="144">
        <f>IF(N637="sníž. přenesená",J637,0)</f>
        <v>0</v>
      </c>
      <c r="BI637" s="144">
        <f>IF(N637="nulová",J637,0)</f>
        <v>0</v>
      </c>
      <c r="BJ637" s="15" t="s">
        <v>82</v>
      </c>
      <c r="BK637" s="144">
        <f>ROUND(I637*H637,2)</f>
        <v>0</v>
      </c>
      <c r="BL637" s="15" t="s">
        <v>230</v>
      </c>
      <c r="BM637" s="143" t="s">
        <v>1316</v>
      </c>
    </row>
    <row r="638" spans="2:65" s="12" customFormat="1" x14ac:dyDescent="0.2">
      <c r="B638" s="145"/>
      <c r="D638" s="146" t="s">
        <v>163</v>
      </c>
      <c r="E638" s="147" t="s">
        <v>1</v>
      </c>
      <c r="F638" s="148" t="s">
        <v>1317</v>
      </c>
      <c r="H638" s="149">
        <v>20.65</v>
      </c>
      <c r="I638" s="150"/>
      <c r="L638" s="145"/>
      <c r="M638" s="151"/>
      <c r="T638" s="152"/>
      <c r="AT638" s="147" t="s">
        <v>163</v>
      </c>
      <c r="AU638" s="147" t="s">
        <v>84</v>
      </c>
      <c r="AV638" s="12" t="s">
        <v>84</v>
      </c>
      <c r="AW638" s="12" t="s">
        <v>34</v>
      </c>
      <c r="AX638" s="12" t="s">
        <v>77</v>
      </c>
      <c r="AY638" s="147" t="s">
        <v>154</v>
      </c>
    </row>
    <row r="639" spans="2:65" s="12" customFormat="1" ht="22.5" x14ac:dyDescent="0.2">
      <c r="B639" s="145"/>
      <c r="D639" s="146" t="s">
        <v>163</v>
      </c>
      <c r="E639" s="147" t="s">
        <v>1</v>
      </c>
      <c r="F639" s="148" t="s">
        <v>1318</v>
      </c>
      <c r="H639" s="149">
        <v>52.2</v>
      </c>
      <c r="I639" s="150"/>
      <c r="L639" s="145"/>
      <c r="M639" s="151"/>
      <c r="T639" s="152"/>
      <c r="AT639" s="147" t="s">
        <v>163</v>
      </c>
      <c r="AU639" s="147" t="s">
        <v>84</v>
      </c>
      <c r="AV639" s="12" t="s">
        <v>84</v>
      </c>
      <c r="AW639" s="12" t="s">
        <v>34</v>
      </c>
      <c r="AX639" s="12" t="s">
        <v>77</v>
      </c>
      <c r="AY639" s="147" t="s">
        <v>154</v>
      </c>
    </row>
    <row r="640" spans="2:65" s="13" customFormat="1" x14ac:dyDescent="0.2">
      <c r="B640" s="153"/>
      <c r="D640" s="146" t="s">
        <v>163</v>
      </c>
      <c r="E640" s="154" t="s">
        <v>1</v>
      </c>
      <c r="F640" s="155" t="s">
        <v>224</v>
      </c>
      <c r="H640" s="156">
        <v>72.849999999999994</v>
      </c>
      <c r="I640" s="157"/>
      <c r="L640" s="153"/>
      <c r="M640" s="158"/>
      <c r="T640" s="159"/>
      <c r="AT640" s="154" t="s">
        <v>163</v>
      </c>
      <c r="AU640" s="154" t="s">
        <v>84</v>
      </c>
      <c r="AV640" s="13" t="s">
        <v>161</v>
      </c>
      <c r="AW640" s="13" t="s">
        <v>34</v>
      </c>
      <c r="AX640" s="13" t="s">
        <v>82</v>
      </c>
      <c r="AY640" s="154" t="s">
        <v>154</v>
      </c>
    </row>
    <row r="641" spans="2:65" s="1" customFormat="1" ht="16.5" customHeight="1" x14ac:dyDescent="0.2">
      <c r="B641" s="131"/>
      <c r="C641" s="160" t="s">
        <v>1319</v>
      </c>
      <c r="D641" s="160" t="s">
        <v>297</v>
      </c>
      <c r="E641" s="161" t="s">
        <v>1320</v>
      </c>
      <c r="F641" s="162" t="s">
        <v>1321</v>
      </c>
      <c r="G641" s="163" t="s">
        <v>178</v>
      </c>
      <c r="H641" s="164">
        <v>74.307000000000002</v>
      </c>
      <c r="I641" s="165"/>
      <c r="J641" s="166">
        <f>ROUND(I641*H641,2)</f>
        <v>0</v>
      </c>
      <c r="K641" s="162" t="s">
        <v>160</v>
      </c>
      <c r="L641" s="167"/>
      <c r="M641" s="168" t="s">
        <v>1</v>
      </c>
      <c r="N641" s="169" t="s">
        <v>42</v>
      </c>
      <c r="P641" s="141">
        <f>O641*H641</f>
        <v>0</v>
      </c>
      <c r="Q641" s="141">
        <v>3.5E-4</v>
      </c>
      <c r="R641" s="141">
        <f>Q641*H641</f>
        <v>2.6007450000000001E-2</v>
      </c>
      <c r="S641" s="141">
        <v>0</v>
      </c>
      <c r="T641" s="142">
        <f>S641*H641</f>
        <v>0</v>
      </c>
      <c r="AR641" s="143" t="s">
        <v>312</v>
      </c>
      <c r="AT641" s="143" t="s">
        <v>297</v>
      </c>
      <c r="AU641" s="143" t="s">
        <v>84</v>
      </c>
      <c r="AY641" s="15" t="s">
        <v>154</v>
      </c>
      <c r="BE641" s="144">
        <f>IF(N641="základní",J641,0)</f>
        <v>0</v>
      </c>
      <c r="BF641" s="144">
        <f>IF(N641="snížená",J641,0)</f>
        <v>0</v>
      </c>
      <c r="BG641" s="144">
        <f>IF(N641="zákl. přenesená",J641,0)</f>
        <v>0</v>
      </c>
      <c r="BH641" s="144">
        <f>IF(N641="sníž. přenesená",J641,0)</f>
        <v>0</v>
      </c>
      <c r="BI641" s="144">
        <f>IF(N641="nulová",J641,0)</f>
        <v>0</v>
      </c>
      <c r="BJ641" s="15" t="s">
        <v>82</v>
      </c>
      <c r="BK641" s="144">
        <f>ROUND(I641*H641,2)</f>
        <v>0</v>
      </c>
      <c r="BL641" s="15" t="s">
        <v>230</v>
      </c>
      <c r="BM641" s="143" t="s">
        <v>1322</v>
      </c>
    </row>
    <row r="642" spans="2:65" s="12" customFormat="1" x14ac:dyDescent="0.2">
      <c r="B642" s="145"/>
      <c r="D642" s="146" t="s">
        <v>163</v>
      </c>
      <c r="F642" s="148" t="s">
        <v>1323</v>
      </c>
      <c r="H642" s="149">
        <v>74.307000000000002</v>
      </c>
      <c r="I642" s="150"/>
      <c r="L642" s="145"/>
      <c r="M642" s="151"/>
      <c r="T642" s="152"/>
      <c r="AT642" s="147" t="s">
        <v>163</v>
      </c>
      <c r="AU642" s="147" t="s">
        <v>84</v>
      </c>
      <c r="AV642" s="12" t="s">
        <v>84</v>
      </c>
      <c r="AW642" s="12" t="s">
        <v>3</v>
      </c>
      <c r="AX642" s="12" t="s">
        <v>82</v>
      </c>
      <c r="AY642" s="147" t="s">
        <v>154</v>
      </c>
    </row>
    <row r="643" spans="2:65" s="1" customFormat="1" ht="24.2" customHeight="1" x14ac:dyDescent="0.2">
      <c r="B643" s="131"/>
      <c r="C643" s="132" t="s">
        <v>1324</v>
      </c>
      <c r="D643" s="132" t="s">
        <v>156</v>
      </c>
      <c r="E643" s="133" t="s">
        <v>1325</v>
      </c>
      <c r="F643" s="134" t="s">
        <v>1326</v>
      </c>
      <c r="G643" s="135" t="s">
        <v>159</v>
      </c>
      <c r="H643" s="136">
        <v>125.3</v>
      </c>
      <c r="I643" s="137"/>
      <c r="J643" s="138">
        <f>ROUND(I643*H643,2)</f>
        <v>0</v>
      </c>
      <c r="K643" s="134" t="s">
        <v>160</v>
      </c>
      <c r="L643" s="30"/>
      <c r="M643" s="139" t="s">
        <v>1</v>
      </c>
      <c r="N643" s="140" t="s">
        <v>42</v>
      </c>
      <c r="P643" s="141">
        <f>O643*H643</f>
        <v>0</v>
      </c>
      <c r="Q643" s="141">
        <v>0</v>
      </c>
      <c r="R643" s="141">
        <f>Q643*H643</f>
        <v>0</v>
      </c>
      <c r="S643" s="141">
        <v>0</v>
      </c>
      <c r="T643" s="142">
        <f>S643*H643</f>
        <v>0</v>
      </c>
      <c r="AR643" s="143" t="s">
        <v>230</v>
      </c>
      <c r="AT643" s="143" t="s">
        <v>156</v>
      </c>
      <c r="AU643" s="143" t="s">
        <v>84</v>
      </c>
      <c r="AY643" s="15" t="s">
        <v>154</v>
      </c>
      <c r="BE643" s="144">
        <f>IF(N643="základní",J643,0)</f>
        <v>0</v>
      </c>
      <c r="BF643" s="144">
        <f>IF(N643="snížená",J643,0)</f>
        <v>0</v>
      </c>
      <c r="BG643" s="144">
        <f>IF(N643="zákl. přenesená",J643,0)</f>
        <v>0</v>
      </c>
      <c r="BH643" s="144">
        <f>IF(N643="sníž. přenesená",J643,0)</f>
        <v>0</v>
      </c>
      <c r="BI643" s="144">
        <f>IF(N643="nulová",J643,0)</f>
        <v>0</v>
      </c>
      <c r="BJ643" s="15" t="s">
        <v>82</v>
      </c>
      <c r="BK643" s="144">
        <f>ROUND(I643*H643,2)</f>
        <v>0</v>
      </c>
      <c r="BL643" s="15" t="s">
        <v>230</v>
      </c>
      <c r="BM643" s="143" t="s">
        <v>1327</v>
      </c>
    </row>
    <row r="644" spans="2:65" s="1" customFormat="1" ht="24.2" customHeight="1" x14ac:dyDescent="0.2">
      <c r="B644" s="131"/>
      <c r="C644" s="132" t="s">
        <v>1328</v>
      </c>
      <c r="D644" s="132" t="s">
        <v>156</v>
      </c>
      <c r="E644" s="133" t="s">
        <v>1329</v>
      </c>
      <c r="F644" s="134" t="s">
        <v>1330</v>
      </c>
      <c r="G644" s="135" t="s">
        <v>242</v>
      </c>
      <c r="H644" s="136">
        <v>0.42799999999999999</v>
      </c>
      <c r="I644" s="137"/>
      <c r="J644" s="138">
        <f>ROUND(I644*H644,2)</f>
        <v>0</v>
      </c>
      <c r="K644" s="134" t="s">
        <v>160</v>
      </c>
      <c r="L644" s="30"/>
      <c r="M644" s="139" t="s">
        <v>1</v>
      </c>
      <c r="N644" s="140" t="s">
        <v>42</v>
      </c>
      <c r="P644" s="141">
        <f>O644*H644</f>
        <v>0</v>
      </c>
      <c r="Q644" s="141">
        <v>0</v>
      </c>
      <c r="R644" s="141">
        <f>Q644*H644</f>
        <v>0</v>
      </c>
      <c r="S644" s="141">
        <v>0</v>
      </c>
      <c r="T644" s="142">
        <f>S644*H644</f>
        <v>0</v>
      </c>
      <c r="AR644" s="143" t="s">
        <v>230</v>
      </c>
      <c r="AT644" s="143" t="s">
        <v>156</v>
      </c>
      <c r="AU644" s="143" t="s">
        <v>84</v>
      </c>
      <c r="AY644" s="15" t="s">
        <v>154</v>
      </c>
      <c r="BE644" s="144">
        <f>IF(N644="základní",J644,0)</f>
        <v>0</v>
      </c>
      <c r="BF644" s="144">
        <f>IF(N644="snížená",J644,0)</f>
        <v>0</v>
      </c>
      <c r="BG644" s="144">
        <f>IF(N644="zákl. přenesená",J644,0)</f>
        <v>0</v>
      </c>
      <c r="BH644" s="144">
        <f>IF(N644="sníž. přenesená",J644,0)</f>
        <v>0</v>
      </c>
      <c r="BI644" s="144">
        <f>IF(N644="nulová",J644,0)</f>
        <v>0</v>
      </c>
      <c r="BJ644" s="15" t="s">
        <v>82</v>
      </c>
      <c r="BK644" s="144">
        <f>ROUND(I644*H644,2)</f>
        <v>0</v>
      </c>
      <c r="BL644" s="15" t="s">
        <v>230</v>
      </c>
      <c r="BM644" s="143" t="s">
        <v>1331</v>
      </c>
    </row>
    <row r="645" spans="2:65" s="11" customFormat="1" ht="22.9" customHeight="1" x14ac:dyDescent="0.2">
      <c r="B645" s="119"/>
      <c r="D645" s="120" t="s">
        <v>76</v>
      </c>
      <c r="E645" s="129" t="s">
        <v>1332</v>
      </c>
      <c r="F645" s="129" t="s">
        <v>1333</v>
      </c>
      <c r="I645" s="122"/>
      <c r="J645" s="130">
        <f>BK645</f>
        <v>0</v>
      </c>
      <c r="L645" s="119"/>
      <c r="M645" s="124"/>
      <c r="P645" s="125">
        <f>SUM(P646:P648)</f>
        <v>0</v>
      </c>
      <c r="R645" s="125">
        <f>SUM(R646:R648)</f>
        <v>5.7499999999999999E-4</v>
      </c>
      <c r="T645" s="126">
        <f>SUM(T646:T648)</f>
        <v>0</v>
      </c>
      <c r="AR645" s="120" t="s">
        <v>84</v>
      </c>
      <c r="AT645" s="127" t="s">
        <v>76</v>
      </c>
      <c r="AU645" s="127" t="s">
        <v>82</v>
      </c>
      <c r="AY645" s="120" t="s">
        <v>154</v>
      </c>
      <c r="BK645" s="128">
        <f>SUM(BK646:BK648)</f>
        <v>0</v>
      </c>
    </row>
    <row r="646" spans="2:65" s="1" customFormat="1" ht="16.5" customHeight="1" x14ac:dyDescent="0.2">
      <c r="B646" s="131"/>
      <c r="C646" s="132" t="s">
        <v>1334</v>
      </c>
      <c r="D646" s="132" t="s">
        <v>156</v>
      </c>
      <c r="E646" s="133" t="s">
        <v>1335</v>
      </c>
      <c r="F646" s="134" t="s">
        <v>1336</v>
      </c>
      <c r="G646" s="135" t="s">
        <v>159</v>
      </c>
      <c r="H646" s="136">
        <v>2.2999999999999998</v>
      </c>
      <c r="I646" s="137"/>
      <c r="J646" s="138">
        <f>ROUND(I646*H646,2)</f>
        <v>0</v>
      </c>
      <c r="K646" s="134" t="s">
        <v>160</v>
      </c>
      <c r="L646" s="30"/>
      <c r="M646" s="139" t="s">
        <v>1</v>
      </c>
      <c r="N646" s="140" t="s">
        <v>42</v>
      </c>
      <c r="P646" s="141">
        <f>O646*H646</f>
        <v>0</v>
      </c>
      <c r="Q646" s="141">
        <v>2.5000000000000001E-4</v>
      </c>
      <c r="R646" s="141">
        <f>Q646*H646</f>
        <v>5.7499999999999999E-4</v>
      </c>
      <c r="S646" s="141">
        <v>0</v>
      </c>
      <c r="T646" s="142">
        <f>S646*H646</f>
        <v>0</v>
      </c>
      <c r="AR646" s="143" t="s">
        <v>230</v>
      </c>
      <c r="AT646" s="143" t="s">
        <v>156</v>
      </c>
      <c r="AU646" s="143" t="s">
        <v>84</v>
      </c>
      <c r="AY646" s="15" t="s">
        <v>154</v>
      </c>
      <c r="BE646" s="144">
        <f>IF(N646="základní",J646,0)</f>
        <v>0</v>
      </c>
      <c r="BF646" s="144">
        <f>IF(N646="snížená",J646,0)</f>
        <v>0</v>
      </c>
      <c r="BG646" s="144">
        <f>IF(N646="zákl. přenesená",J646,0)</f>
        <v>0</v>
      </c>
      <c r="BH646" s="144">
        <f>IF(N646="sníž. přenesená",J646,0)</f>
        <v>0</v>
      </c>
      <c r="BI646" s="144">
        <f>IF(N646="nulová",J646,0)</f>
        <v>0</v>
      </c>
      <c r="BJ646" s="15" t="s">
        <v>82</v>
      </c>
      <c r="BK646" s="144">
        <f>ROUND(I646*H646,2)</f>
        <v>0</v>
      </c>
      <c r="BL646" s="15" t="s">
        <v>230</v>
      </c>
      <c r="BM646" s="143" t="s">
        <v>1337</v>
      </c>
    </row>
    <row r="647" spans="2:65" s="12" customFormat="1" x14ac:dyDescent="0.2">
      <c r="B647" s="145"/>
      <c r="D647" s="146" t="s">
        <v>163</v>
      </c>
      <c r="E647" s="147" t="s">
        <v>1</v>
      </c>
      <c r="F647" s="148" t="s">
        <v>1338</v>
      </c>
      <c r="H647" s="149">
        <v>2.2999999999999998</v>
      </c>
      <c r="I647" s="150"/>
      <c r="L647" s="145"/>
      <c r="M647" s="151"/>
      <c r="T647" s="152"/>
      <c r="AT647" s="147" t="s">
        <v>163</v>
      </c>
      <c r="AU647" s="147" t="s">
        <v>84</v>
      </c>
      <c r="AV647" s="12" t="s">
        <v>84</v>
      </c>
      <c r="AW647" s="12" t="s">
        <v>34</v>
      </c>
      <c r="AX647" s="12" t="s">
        <v>82</v>
      </c>
      <c r="AY647" s="147" t="s">
        <v>154</v>
      </c>
    </row>
    <row r="648" spans="2:65" s="1" customFormat="1" ht="24.2" customHeight="1" x14ac:dyDescent="0.2">
      <c r="B648" s="131"/>
      <c r="C648" s="132" t="s">
        <v>1339</v>
      </c>
      <c r="D648" s="132" t="s">
        <v>156</v>
      </c>
      <c r="E648" s="133" t="s">
        <v>1340</v>
      </c>
      <c r="F648" s="134" t="s">
        <v>1341</v>
      </c>
      <c r="G648" s="135" t="s">
        <v>242</v>
      </c>
      <c r="H648" s="136">
        <v>1E-3</v>
      </c>
      <c r="I648" s="137"/>
      <c r="J648" s="138">
        <f>ROUND(I648*H648,2)</f>
        <v>0</v>
      </c>
      <c r="K648" s="134" t="s">
        <v>160</v>
      </c>
      <c r="L648" s="30"/>
      <c r="M648" s="139" t="s">
        <v>1</v>
      </c>
      <c r="N648" s="140" t="s">
        <v>42</v>
      </c>
      <c r="P648" s="141">
        <f>O648*H648</f>
        <v>0</v>
      </c>
      <c r="Q648" s="141">
        <v>0</v>
      </c>
      <c r="R648" s="141">
        <f>Q648*H648</f>
        <v>0</v>
      </c>
      <c r="S648" s="141">
        <v>0</v>
      </c>
      <c r="T648" s="142">
        <f>S648*H648</f>
        <v>0</v>
      </c>
      <c r="AR648" s="143" t="s">
        <v>230</v>
      </c>
      <c r="AT648" s="143" t="s">
        <v>156</v>
      </c>
      <c r="AU648" s="143" t="s">
        <v>84</v>
      </c>
      <c r="AY648" s="15" t="s">
        <v>154</v>
      </c>
      <c r="BE648" s="144">
        <f>IF(N648="základní",J648,0)</f>
        <v>0</v>
      </c>
      <c r="BF648" s="144">
        <f>IF(N648="snížená",J648,0)</f>
        <v>0</v>
      </c>
      <c r="BG648" s="144">
        <f>IF(N648="zákl. přenesená",J648,0)</f>
        <v>0</v>
      </c>
      <c r="BH648" s="144">
        <f>IF(N648="sníž. přenesená",J648,0)</f>
        <v>0</v>
      </c>
      <c r="BI648" s="144">
        <f>IF(N648="nulová",J648,0)</f>
        <v>0</v>
      </c>
      <c r="BJ648" s="15" t="s">
        <v>82</v>
      </c>
      <c r="BK648" s="144">
        <f>ROUND(I648*H648,2)</f>
        <v>0</v>
      </c>
      <c r="BL648" s="15" t="s">
        <v>230</v>
      </c>
      <c r="BM648" s="143" t="s">
        <v>1342</v>
      </c>
    </row>
    <row r="649" spans="2:65" s="11" customFormat="1" ht="22.9" customHeight="1" x14ac:dyDescent="0.2">
      <c r="B649" s="119"/>
      <c r="D649" s="120" t="s">
        <v>76</v>
      </c>
      <c r="E649" s="129" t="s">
        <v>1343</v>
      </c>
      <c r="F649" s="129" t="s">
        <v>1344</v>
      </c>
      <c r="I649" s="122"/>
      <c r="J649" s="130">
        <f>BK649</f>
        <v>0</v>
      </c>
      <c r="L649" s="119"/>
      <c r="M649" s="124"/>
      <c r="P649" s="125">
        <f>SUM(P650:P669)</f>
        <v>0</v>
      </c>
      <c r="R649" s="125">
        <f>SUM(R650:R669)</f>
        <v>1.2586917300000002</v>
      </c>
      <c r="T649" s="126">
        <f>SUM(T650:T669)</f>
        <v>0</v>
      </c>
      <c r="AR649" s="120" t="s">
        <v>84</v>
      </c>
      <c r="AT649" s="127" t="s">
        <v>76</v>
      </c>
      <c r="AU649" s="127" t="s">
        <v>82</v>
      </c>
      <c r="AY649" s="120" t="s">
        <v>154</v>
      </c>
      <c r="BK649" s="128">
        <f>SUM(BK650:BK669)</f>
        <v>0</v>
      </c>
    </row>
    <row r="650" spans="2:65" s="1" customFormat="1" ht="24.2" customHeight="1" x14ac:dyDescent="0.2">
      <c r="B650" s="131"/>
      <c r="C650" s="132" t="s">
        <v>1345</v>
      </c>
      <c r="D650" s="132" t="s">
        <v>156</v>
      </c>
      <c r="E650" s="133" t="s">
        <v>1346</v>
      </c>
      <c r="F650" s="134" t="s">
        <v>1347</v>
      </c>
      <c r="G650" s="135" t="s">
        <v>159</v>
      </c>
      <c r="H650" s="136">
        <v>9.5399999999999991</v>
      </c>
      <c r="I650" s="137"/>
      <c r="J650" s="138">
        <f>ROUND(I650*H650,2)</f>
        <v>0</v>
      </c>
      <c r="K650" s="134" t="s">
        <v>160</v>
      </c>
      <c r="L650" s="30"/>
      <c r="M650" s="139" t="s">
        <v>1</v>
      </c>
      <c r="N650" s="140" t="s">
        <v>42</v>
      </c>
      <c r="P650" s="141">
        <f>O650*H650</f>
        <v>0</v>
      </c>
      <c r="Q650" s="141">
        <v>1.5E-3</v>
      </c>
      <c r="R650" s="141">
        <f>Q650*H650</f>
        <v>1.431E-2</v>
      </c>
      <c r="S650" s="141">
        <v>0</v>
      </c>
      <c r="T650" s="142">
        <f>S650*H650</f>
        <v>0</v>
      </c>
      <c r="AR650" s="143" t="s">
        <v>230</v>
      </c>
      <c r="AT650" s="143" t="s">
        <v>156</v>
      </c>
      <c r="AU650" s="143" t="s">
        <v>84</v>
      </c>
      <c r="AY650" s="15" t="s">
        <v>154</v>
      </c>
      <c r="BE650" s="144">
        <f>IF(N650="základní",J650,0)</f>
        <v>0</v>
      </c>
      <c r="BF650" s="144">
        <f>IF(N650="snížená",J650,0)</f>
        <v>0</v>
      </c>
      <c r="BG650" s="144">
        <f>IF(N650="zákl. přenesená",J650,0)</f>
        <v>0</v>
      </c>
      <c r="BH650" s="144">
        <f>IF(N650="sníž. přenesená",J650,0)</f>
        <v>0</v>
      </c>
      <c r="BI650" s="144">
        <f>IF(N650="nulová",J650,0)</f>
        <v>0</v>
      </c>
      <c r="BJ650" s="15" t="s">
        <v>82</v>
      </c>
      <c r="BK650" s="144">
        <f>ROUND(I650*H650,2)</f>
        <v>0</v>
      </c>
      <c r="BL650" s="15" t="s">
        <v>230</v>
      </c>
      <c r="BM650" s="143" t="s">
        <v>1348</v>
      </c>
    </row>
    <row r="651" spans="2:65" s="12" customFormat="1" x14ac:dyDescent="0.2">
      <c r="B651" s="145"/>
      <c r="D651" s="146" t="s">
        <v>163</v>
      </c>
      <c r="E651" s="147" t="s">
        <v>1</v>
      </c>
      <c r="F651" s="148" t="s">
        <v>1349</v>
      </c>
      <c r="H651" s="149">
        <v>9.5399999999999991</v>
      </c>
      <c r="I651" s="150"/>
      <c r="L651" s="145"/>
      <c r="M651" s="151"/>
      <c r="T651" s="152"/>
      <c r="AT651" s="147" t="s">
        <v>163</v>
      </c>
      <c r="AU651" s="147" t="s">
        <v>84</v>
      </c>
      <c r="AV651" s="12" t="s">
        <v>84</v>
      </c>
      <c r="AW651" s="12" t="s">
        <v>34</v>
      </c>
      <c r="AX651" s="12" t="s">
        <v>82</v>
      </c>
      <c r="AY651" s="147" t="s">
        <v>154</v>
      </c>
    </row>
    <row r="652" spans="2:65" s="1" customFormat="1" ht="33" customHeight="1" x14ac:dyDescent="0.2">
      <c r="B652" s="131"/>
      <c r="C652" s="132" t="s">
        <v>1350</v>
      </c>
      <c r="D652" s="132" t="s">
        <v>156</v>
      </c>
      <c r="E652" s="133" t="s">
        <v>1351</v>
      </c>
      <c r="F652" s="134" t="s">
        <v>1352</v>
      </c>
      <c r="G652" s="135" t="s">
        <v>159</v>
      </c>
      <c r="H652" s="136">
        <v>48.423000000000002</v>
      </c>
      <c r="I652" s="137"/>
      <c r="J652" s="138">
        <f>ROUND(I652*H652,2)</f>
        <v>0</v>
      </c>
      <c r="K652" s="134" t="s">
        <v>160</v>
      </c>
      <c r="L652" s="30"/>
      <c r="M652" s="139" t="s">
        <v>1</v>
      </c>
      <c r="N652" s="140" t="s">
        <v>42</v>
      </c>
      <c r="P652" s="141">
        <f>O652*H652</f>
        <v>0</v>
      </c>
      <c r="Q652" s="141">
        <v>0</v>
      </c>
      <c r="R652" s="141">
        <f>Q652*H652</f>
        <v>0</v>
      </c>
      <c r="S652" s="141">
        <v>0</v>
      </c>
      <c r="T652" s="142">
        <f>S652*H652</f>
        <v>0</v>
      </c>
      <c r="AR652" s="143" t="s">
        <v>230</v>
      </c>
      <c r="AT652" s="143" t="s">
        <v>156</v>
      </c>
      <c r="AU652" s="143" t="s">
        <v>84</v>
      </c>
      <c r="AY652" s="15" t="s">
        <v>154</v>
      </c>
      <c r="BE652" s="144">
        <f>IF(N652="základní",J652,0)</f>
        <v>0</v>
      </c>
      <c r="BF652" s="144">
        <f>IF(N652="snížená",J652,0)</f>
        <v>0</v>
      </c>
      <c r="BG652" s="144">
        <f>IF(N652="zákl. přenesená",J652,0)</f>
        <v>0</v>
      </c>
      <c r="BH652" s="144">
        <f>IF(N652="sníž. přenesená",J652,0)</f>
        <v>0</v>
      </c>
      <c r="BI652" s="144">
        <f>IF(N652="nulová",J652,0)</f>
        <v>0</v>
      </c>
      <c r="BJ652" s="15" t="s">
        <v>82</v>
      </c>
      <c r="BK652" s="144">
        <f>ROUND(I652*H652,2)</f>
        <v>0</v>
      </c>
      <c r="BL652" s="15" t="s">
        <v>230</v>
      </c>
      <c r="BM652" s="143" t="s">
        <v>1353</v>
      </c>
    </row>
    <row r="653" spans="2:65" s="1" customFormat="1" ht="33" customHeight="1" x14ac:dyDescent="0.2">
      <c r="B653" s="131"/>
      <c r="C653" s="132" t="s">
        <v>1354</v>
      </c>
      <c r="D653" s="132" t="s">
        <v>156</v>
      </c>
      <c r="E653" s="133" t="s">
        <v>1355</v>
      </c>
      <c r="F653" s="134" t="s">
        <v>1356</v>
      </c>
      <c r="G653" s="135" t="s">
        <v>159</v>
      </c>
      <c r="H653" s="136">
        <v>48.423000000000002</v>
      </c>
      <c r="I653" s="137"/>
      <c r="J653" s="138">
        <f>ROUND(I653*H653,2)</f>
        <v>0</v>
      </c>
      <c r="K653" s="134" t="s">
        <v>160</v>
      </c>
      <c r="L653" s="30"/>
      <c r="M653" s="139" t="s">
        <v>1</v>
      </c>
      <c r="N653" s="140" t="s">
        <v>42</v>
      </c>
      <c r="P653" s="141">
        <f>O653*H653</f>
        <v>0</v>
      </c>
      <c r="Q653" s="141">
        <v>5.3E-3</v>
      </c>
      <c r="R653" s="141">
        <f>Q653*H653</f>
        <v>0.25664190000000003</v>
      </c>
      <c r="S653" s="141">
        <v>0</v>
      </c>
      <c r="T653" s="142">
        <f>S653*H653</f>
        <v>0</v>
      </c>
      <c r="AR653" s="143" t="s">
        <v>230</v>
      </c>
      <c r="AT653" s="143" t="s">
        <v>156</v>
      </c>
      <c r="AU653" s="143" t="s">
        <v>84</v>
      </c>
      <c r="AY653" s="15" t="s">
        <v>154</v>
      </c>
      <c r="BE653" s="144">
        <f>IF(N653="základní",J653,0)</f>
        <v>0</v>
      </c>
      <c r="BF653" s="144">
        <f>IF(N653="snížená",J653,0)</f>
        <v>0</v>
      </c>
      <c r="BG653" s="144">
        <f>IF(N653="zákl. přenesená",J653,0)</f>
        <v>0</v>
      </c>
      <c r="BH653" s="144">
        <f>IF(N653="sníž. přenesená",J653,0)</f>
        <v>0</v>
      </c>
      <c r="BI653" s="144">
        <f>IF(N653="nulová",J653,0)</f>
        <v>0</v>
      </c>
      <c r="BJ653" s="15" t="s">
        <v>82</v>
      </c>
      <c r="BK653" s="144">
        <f>ROUND(I653*H653,2)</f>
        <v>0</v>
      </c>
      <c r="BL653" s="15" t="s">
        <v>230</v>
      </c>
      <c r="BM653" s="143" t="s">
        <v>1357</v>
      </c>
    </row>
    <row r="654" spans="2:65" s="12" customFormat="1" x14ac:dyDescent="0.2">
      <c r="B654" s="145"/>
      <c r="D654" s="146" t="s">
        <v>163</v>
      </c>
      <c r="E654" s="147" t="s">
        <v>1</v>
      </c>
      <c r="F654" s="148" t="s">
        <v>1358</v>
      </c>
      <c r="H654" s="149">
        <v>60.317999999999998</v>
      </c>
      <c r="I654" s="150"/>
      <c r="L654" s="145"/>
      <c r="M654" s="151"/>
      <c r="T654" s="152"/>
      <c r="AT654" s="147" t="s">
        <v>163</v>
      </c>
      <c r="AU654" s="147" t="s">
        <v>84</v>
      </c>
      <c r="AV654" s="12" t="s">
        <v>84</v>
      </c>
      <c r="AW654" s="12" t="s">
        <v>34</v>
      </c>
      <c r="AX654" s="12" t="s">
        <v>77</v>
      </c>
      <c r="AY654" s="147" t="s">
        <v>154</v>
      </c>
    </row>
    <row r="655" spans="2:65" s="12" customFormat="1" x14ac:dyDescent="0.2">
      <c r="B655" s="145"/>
      <c r="D655" s="146" t="s">
        <v>163</v>
      </c>
      <c r="E655" s="147" t="s">
        <v>1</v>
      </c>
      <c r="F655" s="148" t="s">
        <v>1359</v>
      </c>
      <c r="H655" s="149">
        <v>-11.895</v>
      </c>
      <c r="I655" s="150"/>
      <c r="L655" s="145"/>
      <c r="M655" s="151"/>
      <c r="T655" s="152"/>
      <c r="AT655" s="147" t="s">
        <v>163</v>
      </c>
      <c r="AU655" s="147" t="s">
        <v>84</v>
      </c>
      <c r="AV655" s="12" t="s">
        <v>84</v>
      </c>
      <c r="AW655" s="12" t="s">
        <v>34</v>
      </c>
      <c r="AX655" s="12" t="s">
        <v>77</v>
      </c>
      <c r="AY655" s="147" t="s">
        <v>154</v>
      </c>
    </row>
    <row r="656" spans="2:65" s="13" customFormat="1" x14ac:dyDescent="0.2">
      <c r="B656" s="153"/>
      <c r="D656" s="146" t="s">
        <v>163</v>
      </c>
      <c r="E656" s="154" t="s">
        <v>1</v>
      </c>
      <c r="F656" s="155" t="s">
        <v>224</v>
      </c>
      <c r="H656" s="156">
        <v>48.423000000000002</v>
      </c>
      <c r="I656" s="157"/>
      <c r="L656" s="153"/>
      <c r="M656" s="158"/>
      <c r="T656" s="159"/>
      <c r="AT656" s="154" t="s">
        <v>163</v>
      </c>
      <c r="AU656" s="154" t="s">
        <v>84</v>
      </c>
      <c r="AV656" s="13" t="s">
        <v>161</v>
      </c>
      <c r="AW656" s="13" t="s">
        <v>34</v>
      </c>
      <c r="AX656" s="13" t="s">
        <v>82</v>
      </c>
      <c r="AY656" s="154" t="s">
        <v>154</v>
      </c>
    </row>
    <row r="657" spans="2:65" s="1" customFormat="1" ht="24.2" customHeight="1" x14ac:dyDescent="0.2">
      <c r="B657" s="131"/>
      <c r="C657" s="160" t="s">
        <v>1360</v>
      </c>
      <c r="D657" s="160" t="s">
        <v>297</v>
      </c>
      <c r="E657" s="161" t="s">
        <v>1361</v>
      </c>
      <c r="F657" s="162" t="s">
        <v>1362</v>
      </c>
      <c r="G657" s="163" t="s">
        <v>159</v>
      </c>
      <c r="H657" s="164">
        <v>48.423000000000002</v>
      </c>
      <c r="I657" s="165"/>
      <c r="J657" s="166">
        <f>ROUND(I657*H657,2)</f>
        <v>0</v>
      </c>
      <c r="K657" s="162" t="s">
        <v>160</v>
      </c>
      <c r="L657" s="167"/>
      <c r="M657" s="168" t="s">
        <v>1</v>
      </c>
      <c r="N657" s="169" t="s">
        <v>42</v>
      </c>
      <c r="P657" s="141">
        <f>O657*H657</f>
        <v>0</v>
      </c>
      <c r="Q657" s="141">
        <v>1.8409999999999999E-2</v>
      </c>
      <c r="R657" s="141">
        <f>Q657*H657</f>
        <v>0.89146742999999995</v>
      </c>
      <c r="S657" s="141">
        <v>0</v>
      </c>
      <c r="T657" s="142">
        <f>S657*H657</f>
        <v>0</v>
      </c>
      <c r="AR657" s="143" t="s">
        <v>312</v>
      </c>
      <c r="AT657" s="143" t="s">
        <v>297</v>
      </c>
      <c r="AU657" s="143" t="s">
        <v>84</v>
      </c>
      <c r="AY657" s="15" t="s">
        <v>154</v>
      </c>
      <c r="BE657" s="144">
        <f>IF(N657="základní",J657,0)</f>
        <v>0</v>
      </c>
      <c r="BF657" s="144">
        <f>IF(N657="snížená",J657,0)</f>
        <v>0</v>
      </c>
      <c r="BG657" s="144">
        <f>IF(N657="zákl. přenesená",J657,0)</f>
        <v>0</v>
      </c>
      <c r="BH657" s="144">
        <f>IF(N657="sníž. přenesená",J657,0)</f>
        <v>0</v>
      </c>
      <c r="BI657" s="144">
        <f>IF(N657="nulová",J657,0)</f>
        <v>0</v>
      </c>
      <c r="BJ657" s="15" t="s">
        <v>82</v>
      </c>
      <c r="BK657" s="144">
        <f>ROUND(I657*H657,2)</f>
        <v>0</v>
      </c>
      <c r="BL657" s="15" t="s">
        <v>230</v>
      </c>
      <c r="BM657" s="143" t="s">
        <v>1363</v>
      </c>
    </row>
    <row r="658" spans="2:65" s="1" customFormat="1" ht="24.2" customHeight="1" x14ac:dyDescent="0.2">
      <c r="B658" s="131"/>
      <c r="C658" s="132" t="s">
        <v>1364</v>
      </c>
      <c r="D658" s="132" t="s">
        <v>156</v>
      </c>
      <c r="E658" s="133" t="s">
        <v>1365</v>
      </c>
      <c r="F658" s="134" t="s">
        <v>1366</v>
      </c>
      <c r="G658" s="135" t="s">
        <v>178</v>
      </c>
      <c r="H658" s="136">
        <v>28.72</v>
      </c>
      <c r="I658" s="137"/>
      <c r="J658" s="138">
        <f>ROUND(I658*H658,2)</f>
        <v>0</v>
      </c>
      <c r="K658" s="134" t="s">
        <v>160</v>
      </c>
      <c r="L658" s="30"/>
      <c r="M658" s="139" t="s">
        <v>1</v>
      </c>
      <c r="N658" s="140" t="s">
        <v>42</v>
      </c>
      <c r="P658" s="141">
        <f>O658*H658</f>
        <v>0</v>
      </c>
      <c r="Q658" s="141">
        <v>1.8000000000000001E-4</v>
      </c>
      <c r="R658" s="141">
        <f>Q658*H658</f>
        <v>5.1695999999999999E-3</v>
      </c>
      <c r="S658" s="141">
        <v>0</v>
      </c>
      <c r="T658" s="142">
        <f>S658*H658</f>
        <v>0</v>
      </c>
      <c r="AR658" s="143" t="s">
        <v>230</v>
      </c>
      <c r="AT658" s="143" t="s">
        <v>156</v>
      </c>
      <c r="AU658" s="143" t="s">
        <v>84</v>
      </c>
      <c r="AY658" s="15" t="s">
        <v>154</v>
      </c>
      <c r="BE658" s="144">
        <f>IF(N658="základní",J658,0)</f>
        <v>0</v>
      </c>
      <c r="BF658" s="144">
        <f>IF(N658="snížená",J658,0)</f>
        <v>0</v>
      </c>
      <c r="BG658" s="144">
        <f>IF(N658="zákl. přenesená",J658,0)</f>
        <v>0</v>
      </c>
      <c r="BH658" s="144">
        <f>IF(N658="sníž. přenesená",J658,0)</f>
        <v>0</v>
      </c>
      <c r="BI658" s="144">
        <f>IF(N658="nulová",J658,0)</f>
        <v>0</v>
      </c>
      <c r="BJ658" s="15" t="s">
        <v>82</v>
      </c>
      <c r="BK658" s="144">
        <f>ROUND(I658*H658,2)</f>
        <v>0</v>
      </c>
      <c r="BL658" s="15" t="s">
        <v>230</v>
      </c>
      <c r="BM658" s="143" t="s">
        <v>1367</v>
      </c>
    </row>
    <row r="659" spans="2:65" s="12" customFormat="1" x14ac:dyDescent="0.2">
      <c r="B659" s="145"/>
      <c r="D659" s="146" t="s">
        <v>163</v>
      </c>
      <c r="E659" s="147" t="s">
        <v>1</v>
      </c>
      <c r="F659" s="148" t="s">
        <v>1368</v>
      </c>
      <c r="H659" s="149">
        <v>36.369999999999997</v>
      </c>
      <c r="I659" s="150"/>
      <c r="L659" s="145"/>
      <c r="M659" s="151"/>
      <c r="T659" s="152"/>
      <c r="AT659" s="147" t="s">
        <v>163</v>
      </c>
      <c r="AU659" s="147" t="s">
        <v>84</v>
      </c>
      <c r="AV659" s="12" t="s">
        <v>84</v>
      </c>
      <c r="AW659" s="12" t="s">
        <v>34</v>
      </c>
      <c r="AX659" s="12" t="s">
        <v>77</v>
      </c>
      <c r="AY659" s="147" t="s">
        <v>154</v>
      </c>
    </row>
    <row r="660" spans="2:65" s="12" customFormat="1" x14ac:dyDescent="0.2">
      <c r="B660" s="145"/>
      <c r="D660" s="146" t="s">
        <v>163</v>
      </c>
      <c r="E660" s="147" t="s">
        <v>1</v>
      </c>
      <c r="F660" s="148" t="s">
        <v>1369</v>
      </c>
      <c r="H660" s="149">
        <v>-7.65</v>
      </c>
      <c r="I660" s="150"/>
      <c r="L660" s="145"/>
      <c r="M660" s="151"/>
      <c r="T660" s="152"/>
      <c r="AT660" s="147" t="s">
        <v>163</v>
      </c>
      <c r="AU660" s="147" t="s">
        <v>84</v>
      </c>
      <c r="AV660" s="12" t="s">
        <v>84</v>
      </c>
      <c r="AW660" s="12" t="s">
        <v>34</v>
      </c>
      <c r="AX660" s="12" t="s">
        <v>77</v>
      </c>
      <c r="AY660" s="147" t="s">
        <v>154</v>
      </c>
    </row>
    <row r="661" spans="2:65" s="13" customFormat="1" x14ac:dyDescent="0.2">
      <c r="B661" s="153"/>
      <c r="D661" s="146" t="s">
        <v>163</v>
      </c>
      <c r="E661" s="154" t="s">
        <v>1</v>
      </c>
      <c r="F661" s="155" t="s">
        <v>224</v>
      </c>
      <c r="H661" s="156">
        <v>28.72</v>
      </c>
      <c r="I661" s="157"/>
      <c r="L661" s="153"/>
      <c r="M661" s="158"/>
      <c r="T661" s="159"/>
      <c r="AT661" s="154" t="s">
        <v>163</v>
      </c>
      <c r="AU661" s="154" t="s">
        <v>84</v>
      </c>
      <c r="AV661" s="13" t="s">
        <v>161</v>
      </c>
      <c r="AW661" s="13" t="s">
        <v>34</v>
      </c>
      <c r="AX661" s="13" t="s">
        <v>82</v>
      </c>
      <c r="AY661" s="154" t="s">
        <v>154</v>
      </c>
    </row>
    <row r="662" spans="2:65" s="1" customFormat="1" ht="16.5" customHeight="1" x14ac:dyDescent="0.2">
      <c r="B662" s="131"/>
      <c r="C662" s="160" t="s">
        <v>1370</v>
      </c>
      <c r="D662" s="160" t="s">
        <v>297</v>
      </c>
      <c r="E662" s="161" t="s">
        <v>1371</v>
      </c>
      <c r="F662" s="162" t="s">
        <v>1372</v>
      </c>
      <c r="G662" s="163" t="s">
        <v>178</v>
      </c>
      <c r="H662" s="164">
        <v>30.155999999999999</v>
      </c>
      <c r="I662" s="165"/>
      <c r="J662" s="166">
        <f>ROUND(I662*H662,2)</f>
        <v>0</v>
      </c>
      <c r="K662" s="162" t="s">
        <v>160</v>
      </c>
      <c r="L662" s="167"/>
      <c r="M662" s="168" t="s">
        <v>1</v>
      </c>
      <c r="N662" s="169" t="s">
        <v>42</v>
      </c>
      <c r="P662" s="141">
        <f>O662*H662</f>
        <v>0</v>
      </c>
      <c r="Q662" s="141">
        <v>2.9999999999999997E-4</v>
      </c>
      <c r="R662" s="141">
        <f>Q662*H662</f>
        <v>9.0467999999999989E-3</v>
      </c>
      <c r="S662" s="141">
        <v>0</v>
      </c>
      <c r="T662" s="142">
        <f>S662*H662</f>
        <v>0</v>
      </c>
      <c r="AR662" s="143" t="s">
        <v>312</v>
      </c>
      <c r="AT662" s="143" t="s">
        <v>297</v>
      </c>
      <c r="AU662" s="143" t="s">
        <v>84</v>
      </c>
      <c r="AY662" s="15" t="s">
        <v>154</v>
      </c>
      <c r="BE662" s="144">
        <f>IF(N662="základní",J662,0)</f>
        <v>0</v>
      </c>
      <c r="BF662" s="144">
        <f>IF(N662="snížená",J662,0)</f>
        <v>0</v>
      </c>
      <c r="BG662" s="144">
        <f>IF(N662="zákl. přenesená",J662,0)</f>
        <v>0</v>
      </c>
      <c r="BH662" s="144">
        <f>IF(N662="sníž. přenesená",J662,0)</f>
        <v>0</v>
      </c>
      <c r="BI662" s="144">
        <f>IF(N662="nulová",J662,0)</f>
        <v>0</v>
      </c>
      <c r="BJ662" s="15" t="s">
        <v>82</v>
      </c>
      <c r="BK662" s="144">
        <f>ROUND(I662*H662,2)</f>
        <v>0</v>
      </c>
      <c r="BL662" s="15" t="s">
        <v>230</v>
      </c>
      <c r="BM662" s="143" t="s">
        <v>1373</v>
      </c>
    </row>
    <row r="663" spans="2:65" s="12" customFormat="1" x14ac:dyDescent="0.2">
      <c r="B663" s="145"/>
      <c r="D663" s="146" t="s">
        <v>163</v>
      </c>
      <c r="F663" s="148" t="s">
        <v>1374</v>
      </c>
      <c r="H663" s="149">
        <v>30.155999999999999</v>
      </c>
      <c r="I663" s="150"/>
      <c r="L663" s="145"/>
      <c r="M663" s="151"/>
      <c r="T663" s="152"/>
      <c r="AT663" s="147" t="s">
        <v>163</v>
      </c>
      <c r="AU663" s="147" t="s">
        <v>84</v>
      </c>
      <c r="AV663" s="12" t="s">
        <v>84</v>
      </c>
      <c r="AW663" s="12" t="s">
        <v>3</v>
      </c>
      <c r="AX663" s="12" t="s">
        <v>82</v>
      </c>
      <c r="AY663" s="147" t="s">
        <v>154</v>
      </c>
    </row>
    <row r="664" spans="2:65" s="1" customFormat="1" ht="37.9" customHeight="1" x14ac:dyDescent="0.2">
      <c r="B664" s="131"/>
      <c r="C664" s="132" t="s">
        <v>1375</v>
      </c>
      <c r="D664" s="132" t="s">
        <v>156</v>
      </c>
      <c r="E664" s="133" t="s">
        <v>1376</v>
      </c>
      <c r="F664" s="134" t="s">
        <v>1377</v>
      </c>
      <c r="G664" s="135" t="s">
        <v>159</v>
      </c>
      <c r="H664" s="136">
        <v>1</v>
      </c>
      <c r="I664" s="137"/>
      <c r="J664" s="138">
        <f>ROUND(I664*H664,2)</f>
        <v>0</v>
      </c>
      <c r="K664" s="134" t="s">
        <v>160</v>
      </c>
      <c r="L664" s="30"/>
      <c r="M664" s="139" t="s">
        <v>1</v>
      </c>
      <c r="N664" s="140" t="s">
        <v>42</v>
      </c>
      <c r="P664" s="141">
        <f>O664*H664</f>
        <v>0</v>
      </c>
      <c r="Q664" s="141">
        <v>3.3399999999999999E-2</v>
      </c>
      <c r="R664" s="141">
        <f>Q664*H664</f>
        <v>3.3399999999999999E-2</v>
      </c>
      <c r="S664" s="141">
        <v>0</v>
      </c>
      <c r="T664" s="142">
        <f>S664*H664</f>
        <v>0</v>
      </c>
      <c r="AR664" s="143" t="s">
        <v>230</v>
      </c>
      <c r="AT664" s="143" t="s">
        <v>156</v>
      </c>
      <c r="AU664" s="143" t="s">
        <v>84</v>
      </c>
      <c r="AY664" s="15" t="s">
        <v>154</v>
      </c>
      <c r="BE664" s="144">
        <f>IF(N664="základní",J664,0)</f>
        <v>0</v>
      </c>
      <c r="BF664" s="144">
        <f>IF(N664="snížená",J664,0)</f>
        <v>0</v>
      </c>
      <c r="BG664" s="144">
        <f>IF(N664="zákl. přenesená",J664,0)</f>
        <v>0</v>
      </c>
      <c r="BH664" s="144">
        <f>IF(N664="sníž. přenesená",J664,0)</f>
        <v>0</v>
      </c>
      <c r="BI664" s="144">
        <f>IF(N664="nulová",J664,0)</f>
        <v>0</v>
      </c>
      <c r="BJ664" s="15" t="s">
        <v>82</v>
      </c>
      <c r="BK664" s="144">
        <f>ROUND(I664*H664,2)</f>
        <v>0</v>
      </c>
      <c r="BL664" s="15" t="s">
        <v>230</v>
      </c>
      <c r="BM664" s="143" t="s">
        <v>1378</v>
      </c>
    </row>
    <row r="665" spans="2:65" s="1" customFormat="1" ht="21.75" customHeight="1" x14ac:dyDescent="0.2">
      <c r="B665" s="131"/>
      <c r="C665" s="160" t="s">
        <v>1379</v>
      </c>
      <c r="D665" s="160" t="s">
        <v>297</v>
      </c>
      <c r="E665" s="161" t="s">
        <v>1380</v>
      </c>
      <c r="F665" s="162" t="s">
        <v>1381</v>
      </c>
      <c r="G665" s="163" t="s">
        <v>209</v>
      </c>
      <c r="H665" s="164">
        <v>52.8</v>
      </c>
      <c r="I665" s="165"/>
      <c r="J665" s="166">
        <f>ROUND(I665*H665,2)</f>
        <v>0</v>
      </c>
      <c r="K665" s="162" t="s">
        <v>160</v>
      </c>
      <c r="L665" s="167"/>
      <c r="M665" s="168" t="s">
        <v>1</v>
      </c>
      <c r="N665" s="169" t="s">
        <v>42</v>
      </c>
      <c r="P665" s="141">
        <f>O665*H665</f>
        <v>0</v>
      </c>
      <c r="Q665" s="141">
        <v>7.6999999999999996E-4</v>
      </c>
      <c r="R665" s="141">
        <f>Q665*H665</f>
        <v>4.0655999999999998E-2</v>
      </c>
      <c r="S665" s="141">
        <v>0</v>
      </c>
      <c r="T665" s="142">
        <f>S665*H665</f>
        <v>0</v>
      </c>
      <c r="AR665" s="143" t="s">
        <v>312</v>
      </c>
      <c r="AT665" s="143" t="s">
        <v>297</v>
      </c>
      <c r="AU665" s="143" t="s">
        <v>84</v>
      </c>
      <c r="AY665" s="15" t="s">
        <v>154</v>
      </c>
      <c r="BE665" s="144">
        <f>IF(N665="základní",J665,0)</f>
        <v>0</v>
      </c>
      <c r="BF665" s="144">
        <f>IF(N665="snížená",J665,0)</f>
        <v>0</v>
      </c>
      <c r="BG665" s="144">
        <f>IF(N665="zákl. přenesená",J665,0)</f>
        <v>0</v>
      </c>
      <c r="BH665" s="144">
        <f>IF(N665="sníž. přenesená",J665,0)</f>
        <v>0</v>
      </c>
      <c r="BI665" s="144">
        <f>IF(N665="nulová",J665,0)</f>
        <v>0</v>
      </c>
      <c r="BJ665" s="15" t="s">
        <v>82</v>
      </c>
      <c r="BK665" s="144">
        <f>ROUND(I665*H665,2)</f>
        <v>0</v>
      </c>
      <c r="BL665" s="15" t="s">
        <v>230</v>
      </c>
      <c r="BM665" s="143" t="s">
        <v>1382</v>
      </c>
    </row>
    <row r="666" spans="2:65" s="12" customFormat="1" x14ac:dyDescent="0.2">
      <c r="B666" s="145"/>
      <c r="D666" s="146" t="s">
        <v>163</v>
      </c>
      <c r="F666" s="148" t="s">
        <v>1383</v>
      </c>
      <c r="H666" s="149">
        <v>52.8</v>
      </c>
      <c r="I666" s="150"/>
      <c r="L666" s="145"/>
      <c r="M666" s="151"/>
      <c r="T666" s="152"/>
      <c r="AT666" s="147" t="s">
        <v>163</v>
      </c>
      <c r="AU666" s="147" t="s">
        <v>84</v>
      </c>
      <c r="AV666" s="12" t="s">
        <v>84</v>
      </c>
      <c r="AW666" s="12" t="s">
        <v>3</v>
      </c>
      <c r="AX666" s="12" t="s">
        <v>82</v>
      </c>
      <c r="AY666" s="147" t="s">
        <v>154</v>
      </c>
    </row>
    <row r="667" spans="2:65" s="1" customFormat="1" ht="33" customHeight="1" x14ac:dyDescent="0.2">
      <c r="B667" s="131"/>
      <c r="C667" s="132" t="s">
        <v>1384</v>
      </c>
      <c r="D667" s="132" t="s">
        <v>156</v>
      </c>
      <c r="E667" s="133" t="s">
        <v>1385</v>
      </c>
      <c r="F667" s="134" t="s">
        <v>1386</v>
      </c>
      <c r="G667" s="135" t="s">
        <v>159</v>
      </c>
      <c r="H667" s="136">
        <v>1</v>
      </c>
      <c r="I667" s="137"/>
      <c r="J667" s="138">
        <f>ROUND(I667*H667,2)</f>
        <v>0</v>
      </c>
      <c r="K667" s="134" t="s">
        <v>160</v>
      </c>
      <c r="L667" s="30"/>
      <c r="M667" s="139" t="s">
        <v>1</v>
      </c>
      <c r="N667" s="140" t="s">
        <v>42</v>
      </c>
      <c r="P667" s="141">
        <f>O667*H667</f>
        <v>0</v>
      </c>
      <c r="Q667" s="141">
        <v>0</v>
      </c>
      <c r="R667" s="141">
        <f>Q667*H667</f>
        <v>0</v>
      </c>
      <c r="S667" s="141">
        <v>0</v>
      </c>
      <c r="T667" s="142">
        <f>S667*H667</f>
        <v>0</v>
      </c>
      <c r="AR667" s="143" t="s">
        <v>230</v>
      </c>
      <c r="AT667" s="143" t="s">
        <v>156</v>
      </c>
      <c r="AU667" s="143" t="s">
        <v>84</v>
      </c>
      <c r="AY667" s="15" t="s">
        <v>154</v>
      </c>
      <c r="BE667" s="144">
        <f>IF(N667="základní",J667,0)</f>
        <v>0</v>
      </c>
      <c r="BF667" s="144">
        <f>IF(N667="snížená",J667,0)</f>
        <v>0</v>
      </c>
      <c r="BG667" s="144">
        <f>IF(N667="zákl. přenesená",J667,0)</f>
        <v>0</v>
      </c>
      <c r="BH667" s="144">
        <f>IF(N667="sníž. přenesená",J667,0)</f>
        <v>0</v>
      </c>
      <c r="BI667" s="144">
        <f>IF(N667="nulová",J667,0)</f>
        <v>0</v>
      </c>
      <c r="BJ667" s="15" t="s">
        <v>82</v>
      </c>
      <c r="BK667" s="144">
        <f>ROUND(I667*H667,2)</f>
        <v>0</v>
      </c>
      <c r="BL667" s="15" t="s">
        <v>230</v>
      </c>
      <c r="BM667" s="143" t="s">
        <v>1387</v>
      </c>
    </row>
    <row r="668" spans="2:65" s="1" customFormat="1" ht="33" customHeight="1" x14ac:dyDescent="0.2">
      <c r="B668" s="131"/>
      <c r="C668" s="132" t="s">
        <v>1388</v>
      </c>
      <c r="D668" s="132" t="s">
        <v>156</v>
      </c>
      <c r="E668" s="133" t="s">
        <v>1389</v>
      </c>
      <c r="F668" s="134" t="s">
        <v>1390</v>
      </c>
      <c r="G668" s="135" t="s">
        <v>159</v>
      </c>
      <c r="H668" s="136">
        <v>1</v>
      </c>
      <c r="I668" s="137"/>
      <c r="J668" s="138">
        <f>ROUND(I668*H668,2)</f>
        <v>0</v>
      </c>
      <c r="K668" s="134" t="s">
        <v>160</v>
      </c>
      <c r="L668" s="30"/>
      <c r="M668" s="139" t="s">
        <v>1</v>
      </c>
      <c r="N668" s="140" t="s">
        <v>42</v>
      </c>
      <c r="P668" s="141">
        <f>O668*H668</f>
        <v>0</v>
      </c>
      <c r="Q668" s="141">
        <v>8.0000000000000002E-3</v>
      </c>
      <c r="R668" s="141">
        <f>Q668*H668</f>
        <v>8.0000000000000002E-3</v>
      </c>
      <c r="S668" s="141">
        <v>0</v>
      </c>
      <c r="T668" s="142">
        <f>S668*H668</f>
        <v>0</v>
      </c>
      <c r="AR668" s="143" t="s">
        <v>230</v>
      </c>
      <c r="AT668" s="143" t="s">
        <v>156</v>
      </c>
      <c r="AU668" s="143" t="s">
        <v>84</v>
      </c>
      <c r="AY668" s="15" t="s">
        <v>154</v>
      </c>
      <c r="BE668" s="144">
        <f>IF(N668="základní",J668,0)</f>
        <v>0</v>
      </c>
      <c r="BF668" s="144">
        <f>IF(N668="snížená",J668,0)</f>
        <v>0</v>
      </c>
      <c r="BG668" s="144">
        <f>IF(N668="zákl. přenesená",J668,0)</f>
        <v>0</v>
      </c>
      <c r="BH668" s="144">
        <f>IF(N668="sníž. přenesená",J668,0)</f>
        <v>0</v>
      </c>
      <c r="BI668" s="144">
        <f>IF(N668="nulová",J668,0)</f>
        <v>0</v>
      </c>
      <c r="BJ668" s="15" t="s">
        <v>82</v>
      </c>
      <c r="BK668" s="144">
        <f>ROUND(I668*H668,2)</f>
        <v>0</v>
      </c>
      <c r="BL668" s="15" t="s">
        <v>230</v>
      </c>
      <c r="BM668" s="143" t="s">
        <v>1391</v>
      </c>
    </row>
    <row r="669" spans="2:65" s="1" customFormat="1" ht="24.2" customHeight="1" x14ac:dyDescent="0.2">
      <c r="B669" s="131"/>
      <c r="C669" s="132" t="s">
        <v>1392</v>
      </c>
      <c r="D669" s="132" t="s">
        <v>156</v>
      </c>
      <c r="E669" s="133" t="s">
        <v>1393</v>
      </c>
      <c r="F669" s="134" t="s">
        <v>1394</v>
      </c>
      <c r="G669" s="135" t="s">
        <v>242</v>
      </c>
      <c r="H669" s="136">
        <v>1.2589999999999999</v>
      </c>
      <c r="I669" s="137"/>
      <c r="J669" s="138">
        <f>ROUND(I669*H669,2)</f>
        <v>0</v>
      </c>
      <c r="K669" s="134" t="s">
        <v>160</v>
      </c>
      <c r="L669" s="30"/>
      <c r="M669" s="139" t="s">
        <v>1</v>
      </c>
      <c r="N669" s="140" t="s">
        <v>42</v>
      </c>
      <c r="P669" s="141">
        <f>O669*H669</f>
        <v>0</v>
      </c>
      <c r="Q669" s="141">
        <v>0</v>
      </c>
      <c r="R669" s="141">
        <f>Q669*H669</f>
        <v>0</v>
      </c>
      <c r="S669" s="141">
        <v>0</v>
      </c>
      <c r="T669" s="142">
        <f>S669*H669</f>
        <v>0</v>
      </c>
      <c r="AR669" s="143" t="s">
        <v>230</v>
      </c>
      <c r="AT669" s="143" t="s">
        <v>156</v>
      </c>
      <c r="AU669" s="143" t="s">
        <v>84</v>
      </c>
      <c r="AY669" s="15" t="s">
        <v>154</v>
      </c>
      <c r="BE669" s="144">
        <f>IF(N669="základní",J669,0)</f>
        <v>0</v>
      </c>
      <c r="BF669" s="144">
        <f>IF(N669="snížená",J669,0)</f>
        <v>0</v>
      </c>
      <c r="BG669" s="144">
        <f>IF(N669="zákl. přenesená",J669,0)</f>
        <v>0</v>
      </c>
      <c r="BH669" s="144">
        <f>IF(N669="sníž. přenesená",J669,0)</f>
        <v>0</v>
      </c>
      <c r="BI669" s="144">
        <f>IF(N669="nulová",J669,0)</f>
        <v>0</v>
      </c>
      <c r="BJ669" s="15" t="s">
        <v>82</v>
      </c>
      <c r="BK669" s="144">
        <f>ROUND(I669*H669,2)</f>
        <v>0</v>
      </c>
      <c r="BL669" s="15" t="s">
        <v>230</v>
      </c>
      <c r="BM669" s="143" t="s">
        <v>1395</v>
      </c>
    </row>
    <row r="670" spans="2:65" s="11" customFormat="1" ht="22.9" customHeight="1" x14ac:dyDescent="0.2">
      <c r="B670" s="119"/>
      <c r="D670" s="120" t="s">
        <v>76</v>
      </c>
      <c r="E670" s="129" t="s">
        <v>1396</v>
      </c>
      <c r="F670" s="129" t="s">
        <v>1397</v>
      </c>
      <c r="I670" s="122"/>
      <c r="J670" s="130">
        <f>BK670</f>
        <v>0</v>
      </c>
      <c r="L670" s="119"/>
      <c r="M670" s="124"/>
      <c r="P670" s="125">
        <f>SUM(P671:P674)</f>
        <v>0</v>
      </c>
      <c r="R670" s="125">
        <f>SUM(R671:R674)</f>
        <v>3.3500000000000002E-2</v>
      </c>
      <c r="T670" s="126">
        <f>SUM(T671:T674)</f>
        <v>0</v>
      </c>
      <c r="AR670" s="120" t="s">
        <v>84</v>
      </c>
      <c r="AT670" s="127" t="s">
        <v>76</v>
      </c>
      <c r="AU670" s="127" t="s">
        <v>82</v>
      </c>
      <c r="AY670" s="120" t="s">
        <v>154</v>
      </c>
      <c r="BK670" s="128">
        <f>SUM(BK671:BK674)</f>
        <v>0</v>
      </c>
    </row>
    <row r="671" spans="2:65" s="1" customFormat="1" ht="33" customHeight="1" x14ac:dyDescent="0.2">
      <c r="B671" s="131"/>
      <c r="C671" s="132" t="s">
        <v>1398</v>
      </c>
      <c r="D671" s="132" t="s">
        <v>156</v>
      </c>
      <c r="E671" s="133" t="s">
        <v>1399</v>
      </c>
      <c r="F671" s="134" t="s">
        <v>1400</v>
      </c>
      <c r="G671" s="135" t="s">
        <v>159</v>
      </c>
      <c r="H671" s="136">
        <v>1</v>
      </c>
      <c r="I671" s="137"/>
      <c r="J671" s="138">
        <f>ROUND(I671*H671,2)</f>
        <v>0</v>
      </c>
      <c r="K671" s="134" t="s">
        <v>160</v>
      </c>
      <c r="L671" s="30"/>
      <c r="M671" s="139" t="s">
        <v>1</v>
      </c>
      <c r="N671" s="140" t="s">
        <v>42</v>
      </c>
      <c r="P671" s="141">
        <f>O671*H671</f>
        <v>0</v>
      </c>
      <c r="Q671" s="141">
        <v>3.3500000000000002E-2</v>
      </c>
      <c r="R671" s="141">
        <f>Q671*H671</f>
        <v>3.3500000000000002E-2</v>
      </c>
      <c r="S671" s="141">
        <v>0</v>
      </c>
      <c r="T671" s="142">
        <f>S671*H671</f>
        <v>0</v>
      </c>
      <c r="AR671" s="143" t="s">
        <v>230</v>
      </c>
      <c r="AT671" s="143" t="s">
        <v>156</v>
      </c>
      <c r="AU671" s="143" t="s">
        <v>84</v>
      </c>
      <c r="AY671" s="15" t="s">
        <v>154</v>
      </c>
      <c r="BE671" s="144">
        <f>IF(N671="základní",J671,0)</f>
        <v>0</v>
      </c>
      <c r="BF671" s="144">
        <f>IF(N671="snížená",J671,0)</f>
        <v>0</v>
      </c>
      <c r="BG671" s="144">
        <f>IF(N671="zákl. přenesená",J671,0)</f>
        <v>0</v>
      </c>
      <c r="BH671" s="144">
        <f>IF(N671="sníž. přenesená",J671,0)</f>
        <v>0</v>
      </c>
      <c r="BI671" s="144">
        <f>IF(N671="nulová",J671,0)</f>
        <v>0</v>
      </c>
      <c r="BJ671" s="15" t="s">
        <v>82</v>
      </c>
      <c r="BK671" s="144">
        <f>ROUND(I671*H671,2)</f>
        <v>0</v>
      </c>
      <c r="BL671" s="15" t="s">
        <v>230</v>
      </c>
      <c r="BM671" s="143" t="s">
        <v>1401</v>
      </c>
    </row>
    <row r="672" spans="2:65" s="1" customFormat="1" ht="16.5" customHeight="1" x14ac:dyDescent="0.2">
      <c r="B672" s="131"/>
      <c r="C672" s="160" t="s">
        <v>1402</v>
      </c>
      <c r="D672" s="160" t="s">
        <v>297</v>
      </c>
      <c r="E672" s="161" t="s">
        <v>1403</v>
      </c>
      <c r="F672" s="162" t="s">
        <v>1404</v>
      </c>
      <c r="G672" s="163" t="s">
        <v>159</v>
      </c>
      <c r="H672" s="164">
        <v>1</v>
      </c>
      <c r="I672" s="165"/>
      <c r="J672" s="166">
        <f>ROUND(I672*H672,2)</f>
        <v>0</v>
      </c>
      <c r="K672" s="162" t="s">
        <v>1</v>
      </c>
      <c r="L672" s="167"/>
      <c r="M672" s="168" t="s">
        <v>1</v>
      </c>
      <c r="N672" s="169" t="s">
        <v>42</v>
      </c>
      <c r="P672" s="141">
        <f>O672*H672</f>
        <v>0</v>
      </c>
      <c r="Q672" s="141">
        <v>0</v>
      </c>
      <c r="R672" s="141">
        <f>Q672*H672</f>
        <v>0</v>
      </c>
      <c r="S672" s="141">
        <v>0</v>
      </c>
      <c r="T672" s="142">
        <f>S672*H672</f>
        <v>0</v>
      </c>
      <c r="AR672" s="143" t="s">
        <v>312</v>
      </c>
      <c r="AT672" s="143" t="s">
        <v>297</v>
      </c>
      <c r="AU672" s="143" t="s">
        <v>84</v>
      </c>
      <c r="AY672" s="15" t="s">
        <v>154</v>
      </c>
      <c r="BE672" s="144">
        <f>IF(N672="základní",J672,0)</f>
        <v>0</v>
      </c>
      <c r="BF672" s="144">
        <f>IF(N672="snížená",J672,0)</f>
        <v>0</v>
      </c>
      <c r="BG672" s="144">
        <f>IF(N672="zákl. přenesená",J672,0)</f>
        <v>0</v>
      </c>
      <c r="BH672" s="144">
        <f>IF(N672="sníž. přenesená",J672,0)</f>
        <v>0</v>
      </c>
      <c r="BI672" s="144">
        <f>IF(N672="nulová",J672,0)</f>
        <v>0</v>
      </c>
      <c r="BJ672" s="15" t="s">
        <v>82</v>
      </c>
      <c r="BK672" s="144">
        <f>ROUND(I672*H672,2)</f>
        <v>0</v>
      </c>
      <c r="BL672" s="15" t="s">
        <v>230</v>
      </c>
      <c r="BM672" s="143" t="s">
        <v>1405</v>
      </c>
    </row>
    <row r="673" spans="2:65" s="1" customFormat="1" ht="24.2" customHeight="1" x14ac:dyDescent="0.2">
      <c r="B673" s="131"/>
      <c r="C673" s="132" t="s">
        <v>1406</v>
      </c>
      <c r="D673" s="132" t="s">
        <v>156</v>
      </c>
      <c r="E673" s="133" t="s">
        <v>1407</v>
      </c>
      <c r="F673" s="134" t="s">
        <v>1408</v>
      </c>
      <c r="G673" s="135" t="s">
        <v>159</v>
      </c>
      <c r="H673" s="136">
        <v>1</v>
      </c>
      <c r="I673" s="137"/>
      <c r="J673" s="138">
        <f>ROUND(I673*H673,2)</f>
        <v>0</v>
      </c>
      <c r="K673" s="134" t="s">
        <v>160</v>
      </c>
      <c r="L673" s="30"/>
      <c r="M673" s="139" t="s">
        <v>1</v>
      </c>
      <c r="N673" s="140" t="s">
        <v>42</v>
      </c>
      <c r="P673" s="141">
        <f>O673*H673</f>
        <v>0</v>
      </c>
      <c r="Q673" s="141">
        <v>0</v>
      </c>
      <c r="R673" s="141">
        <f>Q673*H673</f>
        <v>0</v>
      </c>
      <c r="S673" s="141">
        <v>0</v>
      </c>
      <c r="T673" s="142">
        <f>S673*H673</f>
        <v>0</v>
      </c>
      <c r="AR673" s="143" t="s">
        <v>230</v>
      </c>
      <c r="AT673" s="143" t="s">
        <v>156</v>
      </c>
      <c r="AU673" s="143" t="s">
        <v>84</v>
      </c>
      <c r="AY673" s="15" t="s">
        <v>154</v>
      </c>
      <c r="BE673" s="144">
        <f>IF(N673="základní",J673,0)</f>
        <v>0</v>
      </c>
      <c r="BF673" s="144">
        <f>IF(N673="snížená",J673,0)</f>
        <v>0</v>
      </c>
      <c r="BG673" s="144">
        <f>IF(N673="zákl. přenesená",J673,0)</f>
        <v>0</v>
      </c>
      <c r="BH673" s="144">
        <f>IF(N673="sníž. přenesená",J673,0)</f>
        <v>0</v>
      </c>
      <c r="BI673" s="144">
        <f>IF(N673="nulová",J673,0)</f>
        <v>0</v>
      </c>
      <c r="BJ673" s="15" t="s">
        <v>82</v>
      </c>
      <c r="BK673" s="144">
        <f>ROUND(I673*H673,2)</f>
        <v>0</v>
      </c>
      <c r="BL673" s="15" t="s">
        <v>230</v>
      </c>
      <c r="BM673" s="143" t="s">
        <v>1409</v>
      </c>
    </row>
    <row r="674" spans="2:65" s="1" customFormat="1" ht="24.2" customHeight="1" x14ac:dyDescent="0.2">
      <c r="B674" s="131"/>
      <c r="C674" s="132" t="s">
        <v>1410</v>
      </c>
      <c r="D674" s="132" t="s">
        <v>156</v>
      </c>
      <c r="E674" s="133" t="s">
        <v>1411</v>
      </c>
      <c r="F674" s="134" t="s">
        <v>1412</v>
      </c>
      <c r="G674" s="135" t="s">
        <v>242</v>
      </c>
      <c r="H674" s="136">
        <v>3.4000000000000002E-2</v>
      </c>
      <c r="I674" s="137"/>
      <c r="J674" s="138">
        <f>ROUND(I674*H674,2)</f>
        <v>0</v>
      </c>
      <c r="K674" s="134" t="s">
        <v>160</v>
      </c>
      <c r="L674" s="30"/>
      <c r="M674" s="139" t="s">
        <v>1</v>
      </c>
      <c r="N674" s="140" t="s">
        <v>42</v>
      </c>
      <c r="P674" s="141">
        <f>O674*H674</f>
        <v>0</v>
      </c>
      <c r="Q674" s="141">
        <v>0</v>
      </c>
      <c r="R674" s="141">
        <f>Q674*H674</f>
        <v>0</v>
      </c>
      <c r="S674" s="141">
        <v>0</v>
      </c>
      <c r="T674" s="142">
        <f>S674*H674</f>
        <v>0</v>
      </c>
      <c r="AR674" s="143" t="s">
        <v>230</v>
      </c>
      <c r="AT674" s="143" t="s">
        <v>156</v>
      </c>
      <c r="AU674" s="143" t="s">
        <v>84</v>
      </c>
      <c r="AY674" s="15" t="s">
        <v>154</v>
      </c>
      <c r="BE674" s="144">
        <f>IF(N674="základní",J674,0)</f>
        <v>0</v>
      </c>
      <c r="BF674" s="144">
        <f>IF(N674="snížená",J674,0)</f>
        <v>0</v>
      </c>
      <c r="BG674" s="144">
        <f>IF(N674="zákl. přenesená",J674,0)</f>
        <v>0</v>
      </c>
      <c r="BH674" s="144">
        <f>IF(N674="sníž. přenesená",J674,0)</f>
        <v>0</v>
      </c>
      <c r="BI674" s="144">
        <f>IF(N674="nulová",J674,0)</f>
        <v>0</v>
      </c>
      <c r="BJ674" s="15" t="s">
        <v>82</v>
      </c>
      <c r="BK674" s="144">
        <f>ROUND(I674*H674,2)</f>
        <v>0</v>
      </c>
      <c r="BL674" s="15" t="s">
        <v>230</v>
      </c>
      <c r="BM674" s="143" t="s">
        <v>1413</v>
      </c>
    </row>
    <row r="675" spans="2:65" s="11" customFormat="1" ht="22.9" customHeight="1" x14ac:dyDescent="0.2">
      <c r="B675" s="119"/>
      <c r="D675" s="120" t="s">
        <v>76</v>
      </c>
      <c r="E675" s="129" t="s">
        <v>1414</v>
      </c>
      <c r="F675" s="129" t="s">
        <v>1415</v>
      </c>
      <c r="I675" s="122"/>
      <c r="J675" s="130">
        <f>BK675</f>
        <v>0</v>
      </c>
      <c r="L675" s="119"/>
      <c r="M675" s="124"/>
      <c r="P675" s="125">
        <f>SUM(P676:P680)</f>
        <v>0</v>
      </c>
      <c r="R675" s="125">
        <f>SUM(R676:R680)</f>
        <v>9.1586E-4</v>
      </c>
      <c r="T675" s="126">
        <f>SUM(T676:T680)</f>
        <v>0</v>
      </c>
      <c r="AR675" s="120" t="s">
        <v>84</v>
      </c>
      <c r="AT675" s="127" t="s">
        <v>76</v>
      </c>
      <c r="AU675" s="127" t="s">
        <v>82</v>
      </c>
      <c r="AY675" s="120" t="s">
        <v>154</v>
      </c>
      <c r="BK675" s="128">
        <f>SUM(BK676:BK680)</f>
        <v>0</v>
      </c>
    </row>
    <row r="676" spans="2:65" s="1" customFormat="1" ht="24.2" customHeight="1" x14ac:dyDescent="0.2">
      <c r="B676" s="131"/>
      <c r="C676" s="132" t="s">
        <v>1416</v>
      </c>
      <c r="D676" s="132" t="s">
        <v>156</v>
      </c>
      <c r="E676" s="133" t="s">
        <v>1417</v>
      </c>
      <c r="F676" s="134" t="s">
        <v>1418</v>
      </c>
      <c r="G676" s="135" t="s">
        <v>159</v>
      </c>
      <c r="H676" s="136">
        <v>1.9910000000000001</v>
      </c>
      <c r="I676" s="137"/>
      <c r="J676" s="138">
        <f>ROUND(I676*H676,2)</f>
        <v>0</v>
      </c>
      <c r="K676" s="134" t="s">
        <v>160</v>
      </c>
      <c r="L676" s="30"/>
      <c r="M676" s="139" t="s">
        <v>1</v>
      </c>
      <c r="N676" s="140" t="s">
        <v>42</v>
      </c>
      <c r="P676" s="141">
        <f>O676*H676</f>
        <v>0</v>
      </c>
      <c r="Q676" s="141">
        <v>8.0000000000000007E-5</v>
      </c>
      <c r="R676" s="141">
        <f>Q676*H676</f>
        <v>1.5928000000000003E-4</v>
      </c>
      <c r="S676" s="141">
        <v>0</v>
      </c>
      <c r="T676" s="142">
        <f>S676*H676</f>
        <v>0</v>
      </c>
      <c r="AR676" s="143" t="s">
        <v>230</v>
      </c>
      <c r="AT676" s="143" t="s">
        <v>156</v>
      </c>
      <c r="AU676" s="143" t="s">
        <v>84</v>
      </c>
      <c r="AY676" s="15" t="s">
        <v>154</v>
      </c>
      <c r="BE676" s="144">
        <f>IF(N676="základní",J676,0)</f>
        <v>0</v>
      </c>
      <c r="BF676" s="144">
        <f>IF(N676="snížená",J676,0)</f>
        <v>0</v>
      </c>
      <c r="BG676" s="144">
        <f>IF(N676="zákl. přenesená",J676,0)</f>
        <v>0</v>
      </c>
      <c r="BH676" s="144">
        <f>IF(N676="sníž. přenesená",J676,0)</f>
        <v>0</v>
      </c>
      <c r="BI676" s="144">
        <f>IF(N676="nulová",J676,0)</f>
        <v>0</v>
      </c>
      <c r="BJ676" s="15" t="s">
        <v>82</v>
      </c>
      <c r="BK676" s="144">
        <f>ROUND(I676*H676,2)</f>
        <v>0</v>
      </c>
      <c r="BL676" s="15" t="s">
        <v>230</v>
      </c>
      <c r="BM676" s="143" t="s">
        <v>1419</v>
      </c>
    </row>
    <row r="677" spans="2:65" s="12" customFormat="1" x14ac:dyDescent="0.2">
      <c r="B677" s="145"/>
      <c r="D677" s="146" t="s">
        <v>163</v>
      </c>
      <c r="E677" s="147" t="s">
        <v>1</v>
      </c>
      <c r="F677" s="148" t="s">
        <v>1420</v>
      </c>
      <c r="H677" s="149">
        <v>1.9910000000000001</v>
      </c>
      <c r="I677" s="150"/>
      <c r="L677" s="145"/>
      <c r="M677" s="151"/>
      <c r="T677" s="152"/>
      <c r="AT677" s="147" t="s">
        <v>163</v>
      </c>
      <c r="AU677" s="147" t="s">
        <v>84</v>
      </c>
      <c r="AV677" s="12" t="s">
        <v>84</v>
      </c>
      <c r="AW677" s="12" t="s">
        <v>34</v>
      </c>
      <c r="AX677" s="12" t="s">
        <v>82</v>
      </c>
      <c r="AY677" s="147" t="s">
        <v>154</v>
      </c>
    </row>
    <row r="678" spans="2:65" s="1" customFormat="1" ht="24.2" customHeight="1" x14ac:dyDescent="0.2">
      <c r="B678" s="131"/>
      <c r="C678" s="132" t="s">
        <v>1421</v>
      </c>
      <c r="D678" s="132" t="s">
        <v>156</v>
      </c>
      <c r="E678" s="133" t="s">
        <v>1422</v>
      </c>
      <c r="F678" s="134" t="s">
        <v>1423</v>
      </c>
      <c r="G678" s="135" t="s">
        <v>159</v>
      </c>
      <c r="H678" s="136">
        <v>1.9910000000000001</v>
      </c>
      <c r="I678" s="137"/>
      <c r="J678" s="138">
        <f>ROUND(I678*H678,2)</f>
        <v>0</v>
      </c>
      <c r="K678" s="134" t="s">
        <v>160</v>
      </c>
      <c r="L678" s="30"/>
      <c r="M678" s="139" t="s">
        <v>1</v>
      </c>
      <c r="N678" s="140" t="s">
        <v>42</v>
      </c>
      <c r="P678" s="141">
        <f>O678*H678</f>
        <v>0</v>
      </c>
      <c r="Q678" s="141">
        <v>1.3999999999999999E-4</v>
      </c>
      <c r="R678" s="141">
        <f>Q678*H678</f>
        <v>2.7873999999999998E-4</v>
      </c>
      <c r="S678" s="141">
        <v>0</v>
      </c>
      <c r="T678" s="142">
        <f>S678*H678</f>
        <v>0</v>
      </c>
      <c r="AR678" s="143" t="s">
        <v>230</v>
      </c>
      <c r="AT678" s="143" t="s">
        <v>156</v>
      </c>
      <c r="AU678" s="143" t="s">
        <v>84</v>
      </c>
      <c r="AY678" s="15" t="s">
        <v>154</v>
      </c>
      <c r="BE678" s="144">
        <f>IF(N678="základní",J678,0)</f>
        <v>0</v>
      </c>
      <c r="BF678" s="144">
        <f>IF(N678="snížená",J678,0)</f>
        <v>0</v>
      </c>
      <c r="BG678" s="144">
        <f>IF(N678="zákl. přenesená",J678,0)</f>
        <v>0</v>
      </c>
      <c r="BH678" s="144">
        <f>IF(N678="sníž. přenesená",J678,0)</f>
        <v>0</v>
      </c>
      <c r="BI678" s="144">
        <f>IF(N678="nulová",J678,0)</f>
        <v>0</v>
      </c>
      <c r="BJ678" s="15" t="s">
        <v>82</v>
      </c>
      <c r="BK678" s="144">
        <f>ROUND(I678*H678,2)</f>
        <v>0</v>
      </c>
      <c r="BL678" s="15" t="s">
        <v>230</v>
      </c>
      <c r="BM678" s="143" t="s">
        <v>1424</v>
      </c>
    </row>
    <row r="679" spans="2:65" s="1" customFormat="1" ht="24.2" customHeight="1" x14ac:dyDescent="0.2">
      <c r="B679" s="131"/>
      <c r="C679" s="132" t="s">
        <v>1425</v>
      </c>
      <c r="D679" s="132" t="s">
        <v>156</v>
      </c>
      <c r="E679" s="133" t="s">
        <v>1426</v>
      </c>
      <c r="F679" s="134" t="s">
        <v>1427</v>
      </c>
      <c r="G679" s="135" t="s">
        <v>159</v>
      </c>
      <c r="H679" s="136">
        <v>1.9910000000000001</v>
      </c>
      <c r="I679" s="137"/>
      <c r="J679" s="138">
        <f>ROUND(I679*H679,2)</f>
        <v>0</v>
      </c>
      <c r="K679" s="134" t="s">
        <v>160</v>
      </c>
      <c r="L679" s="30"/>
      <c r="M679" s="139" t="s">
        <v>1</v>
      </c>
      <c r="N679" s="140" t="s">
        <v>42</v>
      </c>
      <c r="P679" s="141">
        <f>O679*H679</f>
        <v>0</v>
      </c>
      <c r="Q679" s="141">
        <v>1.2E-4</v>
      </c>
      <c r="R679" s="141">
        <f>Q679*H679</f>
        <v>2.3892000000000002E-4</v>
      </c>
      <c r="S679" s="141">
        <v>0</v>
      </c>
      <c r="T679" s="142">
        <f>S679*H679</f>
        <v>0</v>
      </c>
      <c r="AR679" s="143" t="s">
        <v>230</v>
      </c>
      <c r="AT679" s="143" t="s">
        <v>156</v>
      </c>
      <c r="AU679" s="143" t="s">
        <v>84</v>
      </c>
      <c r="AY679" s="15" t="s">
        <v>154</v>
      </c>
      <c r="BE679" s="144">
        <f>IF(N679="základní",J679,0)</f>
        <v>0</v>
      </c>
      <c r="BF679" s="144">
        <f>IF(N679="snížená",J679,0)</f>
        <v>0</v>
      </c>
      <c r="BG679" s="144">
        <f>IF(N679="zákl. přenesená",J679,0)</f>
        <v>0</v>
      </c>
      <c r="BH679" s="144">
        <f>IF(N679="sníž. přenesená",J679,0)</f>
        <v>0</v>
      </c>
      <c r="BI679" s="144">
        <f>IF(N679="nulová",J679,0)</f>
        <v>0</v>
      </c>
      <c r="BJ679" s="15" t="s">
        <v>82</v>
      </c>
      <c r="BK679" s="144">
        <f>ROUND(I679*H679,2)</f>
        <v>0</v>
      </c>
      <c r="BL679" s="15" t="s">
        <v>230</v>
      </c>
      <c r="BM679" s="143" t="s">
        <v>1428</v>
      </c>
    </row>
    <row r="680" spans="2:65" s="1" customFormat="1" ht="24.2" customHeight="1" x14ac:dyDescent="0.2">
      <c r="B680" s="131"/>
      <c r="C680" s="132" t="s">
        <v>1429</v>
      </c>
      <c r="D680" s="132" t="s">
        <v>156</v>
      </c>
      <c r="E680" s="133" t="s">
        <v>1430</v>
      </c>
      <c r="F680" s="134" t="s">
        <v>1431</v>
      </c>
      <c r="G680" s="135" t="s">
        <v>159</v>
      </c>
      <c r="H680" s="136">
        <v>1.9910000000000001</v>
      </c>
      <c r="I680" s="137"/>
      <c r="J680" s="138">
        <f>ROUND(I680*H680,2)</f>
        <v>0</v>
      </c>
      <c r="K680" s="134" t="s">
        <v>160</v>
      </c>
      <c r="L680" s="30"/>
      <c r="M680" s="139" t="s">
        <v>1</v>
      </c>
      <c r="N680" s="140" t="s">
        <v>42</v>
      </c>
      <c r="P680" s="141">
        <f>O680*H680</f>
        <v>0</v>
      </c>
      <c r="Q680" s="141">
        <v>1.2E-4</v>
      </c>
      <c r="R680" s="141">
        <f>Q680*H680</f>
        <v>2.3892000000000002E-4</v>
      </c>
      <c r="S680" s="141">
        <v>0</v>
      </c>
      <c r="T680" s="142">
        <f>S680*H680</f>
        <v>0</v>
      </c>
      <c r="AR680" s="143" t="s">
        <v>230</v>
      </c>
      <c r="AT680" s="143" t="s">
        <v>156</v>
      </c>
      <c r="AU680" s="143" t="s">
        <v>84</v>
      </c>
      <c r="AY680" s="15" t="s">
        <v>154</v>
      </c>
      <c r="BE680" s="144">
        <f>IF(N680="základní",J680,0)</f>
        <v>0</v>
      </c>
      <c r="BF680" s="144">
        <f>IF(N680="snížená",J680,0)</f>
        <v>0</v>
      </c>
      <c r="BG680" s="144">
        <f>IF(N680="zákl. přenesená",J680,0)</f>
        <v>0</v>
      </c>
      <c r="BH680" s="144">
        <f>IF(N680="sníž. přenesená",J680,0)</f>
        <v>0</v>
      </c>
      <c r="BI680" s="144">
        <f>IF(N680="nulová",J680,0)</f>
        <v>0</v>
      </c>
      <c r="BJ680" s="15" t="s">
        <v>82</v>
      </c>
      <c r="BK680" s="144">
        <f>ROUND(I680*H680,2)</f>
        <v>0</v>
      </c>
      <c r="BL680" s="15" t="s">
        <v>230</v>
      </c>
      <c r="BM680" s="143" t="s">
        <v>1432</v>
      </c>
    </row>
    <row r="681" spans="2:65" s="11" customFormat="1" ht="22.9" customHeight="1" x14ac:dyDescent="0.2">
      <c r="B681" s="119"/>
      <c r="D681" s="120" t="s">
        <v>76</v>
      </c>
      <c r="E681" s="129" t="s">
        <v>1433</v>
      </c>
      <c r="F681" s="129" t="s">
        <v>1434</v>
      </c>
      <c r="I681" s="122"/>
      <c r="J681" s="130">
        <f>BK681</f>
        <v>0</v>
      </c>
      <c r="L681" s="119"/>
      <c r="M681" s="124"/>
      <c r="P681" s="125">
        <f>SUM(P682:P707)</f>
        <v>0</v>
      </c>
      <c r="R681" s="125">
        <f>SUM(R682:R707)</f>
        <v>0.64868603999999996</v>
      </c>
      <c r="T681" s="126">
        <f>SUM(T682:T707)</f>
        <v>0.12845466</v>
      </c>
      <c r="AR681" s="120" t="s">
        <v>84</v>
      </c>
      <c r="AT681" s="127" t="s">
        <v>76</v>
      </c>
      <c r="AU681" s="127" t="s">
        <v>82</v>
      </c>
      <c r="AY681" s="120" t="s">
        <v>154</v>
      </c>
      <c r="BK681" s="128">
        <f>SUM(BK682:BK707)</f>
        <v>0</v>
      </c>
    </row>
    <row r="682" spans="2:65" s="1" customFormat="1" ht="16.5" customHeight="1" x14ac:dyDescent="0.2">
      <c r="B682" s="131"/>
      <c r="C682" s="132" t="s">
        <v>1435</v>
      </c>
      <c r="D682" s="132" t="s">
        <v>156</v>
      </c>
      <c r="E682" s="133" t="s">
        <v>1436</v>
      </c>
      <c r="F682" s="134" t="s">
        <v>1437</v>
      </c>
      <c r="G682" s="135" t="s">
        <v>159</v>
      </c>
      <c r="H682" s="136">
        <v>396.495</v>
      </c>
      <c r="I682" s="137"/>
      <c r="J682" s="138">
        <f>ROUND(I682*H682,2)</f>
        <v>0</v>
      </c>
      <c r="K682" s="134" t="s">
        <v>160</v>
      </c>
      <c r="L682" s="30"/>
      <c r="M682" s="139" t="s">
        <v>1</v>
      </c>
      <c r="N682" s="140" t="s">
        <v>42</v>
      </c>
      <c r="P682" s="141">
        <f>O682*H682</f>
        <v>0</v>
      </c>
      <c r="Q682" s="141">
        <v>1E-3</v>
      </c>
      <c r="R682" s="141">
        <f>Q682*H682</f>
        <v>0.39649499999999999</v>
      </c>
      <c r="S682" s="141">
        <v>3.1E-4</v>
      </c>
      <c r="T682" s="142">
        <f>S682*H682</f>
        <v>0.12291345000000001</v>
      </c>
      <c r="AR682" s="143" t="s">
        <v>230</v>
      </c>
      <c r="AT682" s="143" t="s">
        <v>156</v>
      </c>
      <c r="AU682" s="143" t="s">
        <v>84</v>
      </c>
      <c r="AY682" s="15" t="s">
        <v>154</v>
      </c>
      <c r="BE682" s="144">
        <f>IF(N682="základní",J682,0)</f>
        <v>0</v>
      </c>
      <c r="BF682" s="144">
        <f>IF(N682="snížená",J682,0)</f>
        <v>0</v>
      </c>
      <c r="BG682" s="144">
        <f>IF(N682="zákl. přenesená",J682,0)</f>
        <v>0</v>
      </c>
      <c r="BH682" s="144">
        <f>IF(N682="sníž. přenesená",J682,0)</f>
        <v>0</v>
      </c>
      <c r="BI682" s="144">
        <f>IF(N682="nulová",J682,0)</f>
        <v>0</v>
      </c>
      <c r="BJ682" s="15" t="s">
        <v>82</v>
      </c>
      <c r="BK682" s="144">
        <f>ROUND(I682*H682,2)</f>
        <v>0</v>
      </c>
      <c r="BL682" s="15" t="s">
        <v>230</v>
      </c>
      <c r="BM682" s="143" t="s">
        <v>1438</v>
      </c>
    </row>
    <row r="683" spans="2:65" s="12" customFormat="1" ht="22.5" x14ac:dyDescent="0.2">
      <c r="B683" s="145"/>
      <c r="D683" s="146" t="s">
        <v>163</v>
      </c>
      <c r="E683" s="147" t="s">
        <v>1</v>
      </c>
      <c r="F683" s="148" t="s">
        <v>1439</v>
      </c>
      <c r="H683" s="149">
        <v>111.16800000000001</v>
      </c>
      <c r="I683" s="150"/>
      <c r="L683" s="145"/>
      <c r="M683" s="151"/>
      <c r="T683" s="152"/>
      <c r="AT683" s="147" t="s">
        <v>163</v>
      </c>
      <c r="AU683" s="147" t="s">
        <v>84</v>
      </c>
      <c r="AV683" s="12" t="s">
        <v>84</v>
      </c>
      <c r="AW683" s="12" t="s">
        <v>34</v>
      </c>
      <c r="AX683" s="12" t="s">
        <v>77</v>
      </c>
      <c r="AY683" s="147" t="s">
        <v>154</v>
      </c>
    </row>
    <row r="684" spans="2:65" s="12" customFormat="1" x14ac:dyDescent="0.2">
      <c r="B684" s="145"/>
      <c r="D684" s="146" t="s">
        <v>163</v>
      </c>
      <c r="E684" s="147" t="s">
        <v>1</v>
      </c>
      <c r="F684" s="148" t="s">
        <v>1440</v>
      </c>
      <c r="H684" s="149">
        <v>33.200000000000003</v>
      </c>
      <c r="I684" s="150"/>
      <c r="L684" s="145"/>
      <c r="M684" s="151"/>
      <c r="T684" s="152"/>
      <c r="AT684" s="147" t="s">
        <v>163</v>
      </c>
      <c r="AU684" s="147" t="s">
        <v>84</v>
      </c>
      <c r="AV684" s="12" t="s">
        <v>84</v>
      </c>
      <c r="AW684" s="12" t="s">
        <v>34</v>
      </c>
      <c r="AX684" s="12" t="s">
        <v>77</v>
      </c>
      <c r="AY684" s="147" t="s">
        <v>154</v>
      </c>
    </row>
    <row r="685" spans="2:65" s="12" customFormat="1" x14ac:dyDescent="0.2">
      <c r="B685" s="145"/>
      <c r="D685" s="146" t="s">
        <v>163</v>
      </c>
      <c r="E685" s="147" t="s">
        <v>1</v>
      </c>
      <c r="F685" s="148" t="s">
        <v>1441</v>
      </c>
      <c r="H685" s="149">
        <v>107.855</v>
      </c>
      <c r="I685" s="150"/>
      <c r="L685" s="145"/>
      <c r="M685" s="151"/>
      <c r="T685" s="152"/>
      <c r="AT685" s="147" t="s">
        <v>163</v>
      </c>
      <c r="AU685" s="147" t="s">
        <v>84</v>
      </c>
      <c r="AV685" s="12" t="s">
        <v>84</v>
      </c>
      <c r="AW685" s="12" t="s">
        <v>34</v>
      </c>
      <c r="AX685" s="12" t="s">
        <v>77</v>
      </c>
      <c r="AY685" s="147" t="s">
        <v>154</v>
      </c>
    </row>
    <row r="686" spans="2:65" s="12" customFormat="1" x14ac:dyDescent="0.2">
      <c r="B686" s="145"/>
      <c r="D686" s="146" t="s">
        <v>163</v>
      </c>
      <c r="E686" s="147" t="s">
        <v>1</v>
      </c>
      <c r="F686" s="148" t="s">
        <v>1442</v>
      </c>
      <c r="H686" s="149">
        <v>4.8</v>
      </c>
      <c r="I686" s="150"/>
      <c r="L686" s="145"/>
      <c r="M686" s="151"/>
      <c r="T686" s="152"/>
      <c r="AT686" s="147" t="s">
        <v>163</v>
      </c>
      <c r="AU686" s="147" t="s">
        <v>84</v>
      </c>
      <c r="AV686" s="12" t="s">
        <v>84</v>
      </c>
      <c r="AW686" s="12" t="s">
        <v>34</v>
      </c>
      <c r="AX686" s="12" t="s">
        <v>77</v>
      </c>
      <c r="AY686" s="147" t="s">
        <v>154</v>
      </c>
    </row>
    <row r="687" spans="2:65" s="12" customFormat="1" x14ac:dyDescent="0.2">
      <c r="B687" s="145"/>
      <c r="D687" s="146" t="s">
        <v>163</v>
      </c>
      <c r="E687" s="147" t="s">
        <v>1</v>
      </c>
      <c r="F687" s="148" t="s">
        <v>1443</v>
      </c>
      <c r="H687" s="149">
        <v>-19.728000000000002</v>
      </c>
      <c r="I687" s="150"/>
      <c r="L687" s="145"/>
      <c r="M687" s="151"/>
      <c r="T687" s="152"/>
      <c r="AT687" s="147" t="s">
        <v>163</v>
      </c>
      <c r="AU687" s="147" t="s">
        <v>84</v>
      </c>
      <c r="AV687" s="12" t="s">
        <v>84</v>
      </c>
      <c r="AW687" s="12" t="s">
        <v>34</v>
      </c>
      <c r="AX687" s="12" t="s">
        <v>77</v>
      </c>
      <c r="AY687" s="147" t="s">
        <v>154</v>
      </c>
    </row>
    <row r="688" spans="2:65" s="12" customFormat="1" x14ac:dyDescent="0.2">
      <c r="B688" s="145"/>
      <c r="D688" s="146" t="s">
        <v>163</v>
      </c>
      <c r="E688" s="147" t="s">
        <v>1</v>
      </c>
      <c r="F688" s="148" t="s">
        <v>1444</v>
      </c>
      <c r="H688" s="149">
        <v>159.19999999999999</v>
      </c>
      <c r="I688" s="150"/>
      <c r="L688" s="145"/>
      <c r="M688" s="151"/>
      <c r="T688" s="152"/>
      <c r="AT688" s="147" t="s">
        <v>163</v>
      </c>
      <c r="AU688" s="147" t="s">
        <v>84</v>
      </c>
      <c r="AV688" s="12" t="s">
        <v>84</v>
      </c>
      <c r="AW688" s="12" t="s">
        <v>34</v>
      </c>
      <c r="AX688" s="12" t="s">
        <v>77</v>
      </c>
      <c r="AY688" s="147" t="s">
        <v>154</v>
      </c>
    </row>
    <row r="689" spans="2:65" s="13" customFormat="1" x14ac:dyDescent="0.2">
      <c r="B689" s="153"/>
      <c r="D689" s="146" t="s">
        <v>163</v>
      </c>
      <c r="E689" s="154" t="s">
        <v>1</v>
      </c>
      <c r="F689" s="155" t="s">
        <v>224</v>
      </c>
      <c r="H689" s="156">
        <v>396.495</v>
      </c>
      <c r="I689" s="157"/>
      <c r="L689" s="153"/>
      <c r="M689" s="158"/>
      <c r="T689" s="159"/>
      <c r="AT689" s="154" t="s">
        <v>163</v>
      </c>
      <c r="AU689" s="154" t="s">
        <v>84</v>
      </c>
      <c r="AV689" s="13" t="s">
        <v>161</v>
      </c>
      <c r="AW689" s="13" t="s">
        <v>34</v>
      </c>
      <c r="AX689" s="13" t="s">
        <v>82</v>
      </c>
      <c r="AY689" s="154" t="s">
        <v>154</v>
      </c>
    </row>
    <row r="690" spans="2:65" s="1" customFormat="1" ht="24.2" customHeight="1" x14ac:dyDescent="0.2">
      <c r="B690" s="131"/>
      <c r="C690" s="132" t="s">
        <v>1445</v>
      </c>
      <c r="D690" s="132" t="s">
        <v>156</v>
      </c>
      <c r="E690" s="133" t="s">
        <v>1446</v>
      </c>
      <c r="F690" s="134" t="s">
        <v>1447</v>
      </c>
      <c r="G690" s="135" t="s">
        <v>159</v>
      </c>
      <c r="H690" s="136">
        <v>396.495</v>
      </c>
      <c r="I690" s="137"/>
      <c r="J690" s="138">
        <f>ROUND(I690*H690,2)</f>
        <v>0</v>
      </c>
      <c r="K690" s="134" t="s">
        <v>160</v>
      </c>
      <c r="L690" s="30"/>
      <c r="M690" s="139" t="s">
        <v>1</v>
      </c>
      <c r="N690" s="140" t="s">
        <v>42</v>
      </c>
      <c r="P690" s="141">
        <f>O690*H690</f>
        <v>0</v>
      </c>
      <c r="Q690" s="141">
        <v>0</v>
      </c>
      <c r="R690" s="141">
        <f>Q690*H690</f>
        <v>0</v>
      </c>
      <c r="S690" s="141">
        <v>0</v>
      </c>
      <c r="T690" s="142">
        <f>S690*H690</f>
        <v>0</v>
      </c>
      <c r="AR690" s="143" t="s">
        <v>230</v>
      </c>
      <c r="AT690" s="143" t="s">
        <v>156</v>
      </c>
      <c r="AU690" s="143" t="s">
        <v>84</v>
      </c>
      <c r="AY690" s="15" t="s">
        <v>154</v>
      </c>
      <c r="BE690" s="144">
        <f>IF(N690="základní",J690,0)</f>
        <v>0</v>
      </c>
      <c r="BF690" s="144">
        <f>IF(N690="snížená",J690,0)</f>
        <v>0</v>
      </c>
      <c r="BG690" s="144">
        <f>IF(N690="zákl. přenesená",J690,0)</f>
        <v>0</v>
      </c>
      <c r="BH690" s="144">
        <f>IF(N690="sníž. přenesená",J690,0)</f>
        <v>0</v>
      </c>
      <c r="BI690" s="144">
        <f>IF(N690="nulová",J690,0)</f>
        <v>0</v>
      </c>
      <c r="BJ690" s="15" t="s">
        <v>82</v>
      </c>
      <c r="BK690" s="144">
        <f>ROUND(I690*H690,2)</f>
        <v>0</v>
      </c>
      <c r="BL690" s="15" t="s">
        <v>230</v>
      </c>
      <c r="BM690" s="143" t="s">
        <v>1448</v>
      </c>
    </row>
    <row r="691" spans="2:65" s="1" customFormat="1" ht="16.5" customHeight="1" x14ac:dyDescent="0.2">
      <c r="B691" s="131"/>
      <c r="C691" s="132" t="s">
        <v>1449</v>
      </c>
      <c r="D691" s="132" t="s">
        <v>156</v>
      </c>
      <c r="E691" s="133" t="s">
        <v>1450</v>
      </c>
      <c r="F691" s="134" t="s">
        <v>1451</v>
      </c>
      <c r="G691" s="135" t="s">
        <v>159</v>
      </c>
      <c r="H691" s="136">
        <v>159.19999999999999</v>
      </c>
      <c r="I691" s="137"/>
      <c r="J691" s="138">
        <f>ROUND(I691*H691,2)</f>
        <v>0</v>
      </c>
      <c r="K691" s="134" t="s">
        <v>160</v>
      </c>
      <c r="L691" s="30"/>
      <c r="M691" s="139" t="s">
        <v>1</v>
      </c>
      <c r="N691" s="140" t="s">
        <v>42</v>
      </c>
      <c r="P691" s="141">
        <f>O691*H691</f>
        <v>0</v>
      </c>
      <c r="Q691" s="141">
        <v>0</v>
      </c>
      <c r="R691" s="141">
        <f>Q691*H691</f>
        <v>0</v>
      </c>
      <c r="S691" s="141">
        <v>3.0000000000000001E-5</v>
      </c>
      <c r="T691" s="142">
        <f>S691*H691</f>
        <v>4.7759999999999999E-3</v>
      </c>
      <c r="AR691" s="143" t="s">
        <v>230</v>
      </c>
      <c r="AT691" s="143" t="s">
        <v>156</v>
      </c>
      <c r="AU691" s="143" t="s">
        <v>84</v>
      </c>
      <c r="AY691" s="15" t="s">
        <v>154</v>
      </c>
      <c r="BE691" s="144">
        <f>IF(N691="základní",J691,0)</f>
        <v>0</v>
      </c>
      <c r="BF691" s="144">
        <f>IF(N691="snížená",J691,0)</f>
        <v>0</v>
      </c>
      <c r="BG691" s="144">
        <f>IF(N691="zákl. přenesená",J691,0)</f>
        <v>0</v>
      </c>
      <c r="BH691" s="144">
        <f>IF(N691="sníž. přenesená",J691,0)</f>
        <v>0</v>
      </c>
      <c r="BI691" s="144">
        <f>IF(N691="nulová",J691,0)</f>
        <v>0</v>
      </c>
      <c r="BJ691" s="15" t="s">
        <v>82</v>
      </c>
      <c r="BK691" s="144">
        <f>ROUND(I691*H691,2)</f>
        <v>0</v>
      </c>
      <c r="BL691" s="15" t="s">
        <v>230</v>
      </c>
      <c r="BM691" s="143" t="s">
        <v>1452</v>
      </c>
    </row>
    <row r="692" spans="2:65" s="12" customFormat="1" x14ac:dyDescent="0.2">
      <c r="B692" s="145"/>
      <c r="D692" s="146" t="s">
        <v>163</v>
      </c>
      <c r="E692" s="147" t="s">
        <v>1</v>
      </c>
      <c r="F692" s="148" t="s">
        <v>1453</v>
      </c>
      <c r="H692" s="149">
        <v>159.19999999999999</v>
      </c>
      <c r="I692" s="150"/>
      <c r="L692" s="145"/>
      <c r="M692" s="151"/>
      <c r="T692" s="152"/>
      <c r="AT692" s="147" t="s">
        <v>163</v>
      </c>
      <c r="AU692" s="147" t="s">
        <v>84</v>
      </c>
      <c r="AV692" s="12" t="s">
        <v>84</v>
      </c>
      <c r="AW692" s="12" t="s">
        <v>34</v>
      </c>
      <c r="AX692" s="12" t="s">
        <v>82</v>
      </c>
      <c r="AY692" s="147" t="s">
        <v>154</v>
      </c>
    </row>
    <row r="693" spans="2:65" s="1" customFormat="1" ht="16.5" customHeight="1" x14ac:dyDescent="0.2">
      <c r="B693" s="131"/>
      <c r="C693" s="160" t="s">
        <v>1454</v>
      </c>
      <c r="D693" s="160" t="s">
        <v>297</v>
      </c>
      <c r="E693" s="161" t="s">
        <v>1455</v>
      </c>
      <c r="F693" s="162" t="s">
        <v>1456</v>
      </c>
      <c r="G693" s="163" t="s">
        <v>159</v>
      </c>
      <c r="H693" s="164">
        <v>167.16</v>
      </c>
      <c r="I693" s="165"/>
      <c r="J693" s="166">
        <f>ROUND(I693*H693,2)</f>
        <v>0</v>
      </c>
      <c r="K693" s="162" t="s">
        <v>160</v>
      </c>
      <c r="L693" s="167"/>
      <c r="M693" s="168" t="s">
        <v>1</v>
      </c>
      <c r="N693" s="169" t="s">
        <v>42</v>
      </c>
      <c r="P693" s="141">
        <f>O693*H693</f>
        <v>0</v>
      </c>
      <c r="Q693" s="141">
        <v>0</v>
      </c>
      <c r="R693" s="141">
        <f>Q693*H693</f>
        <v>0</v>
      </c>
      <c r="S693" s="141">
        <v>0</v>
      </c>
      <c r="T693" s="142">
        <f>S693*H693</f>
        <v>0</v>
      </c>
      <c r="AR693" s="143" t="s">
        <v>312</v>
      </c>
      <c r="AT693" s="143" t="s">
        <v>297</v>
      </c>
      <c r="AU693" s="143" t="s">
        <v>84</v>
      </c>
      <c r="AY693" s="15" t="s">
        <v>154</v>
      </c>
      <c r="BE693" s="144">
        <f>IF(N693="základní",J693,0)</f>
        <v>0</v>
      </c>
      <c r="BF693" s="144">
        <f>IF(N693="snížená",J693,0)</f>
        <v>0</v>
      </c>
      <c r="BG693" s="144">
        <f>IF(N693="zákl. přenesená",J693,0)</f>
        <v>0</v>
      </c>
      <c r="BH693" s="144">
        <f>IF(N693="sníž. přenesená",J693,0)</f>
        <v>0</v>
      </c>
      <c r="BI693" s="144">
        <f>IF(N693="nulová",J693,0)</f>
        <v>0</v>
      </c>
      <c r="BJ693" s="15" t="s">
        <v>82</v>
      </c>
      <c r="BK693" s="144">
        <f>ROUND(I693*H693,2)</f>
        <v>0</v>
      </c>
      <c r="BL693" s="15" t="s">
        <v>230</v>
      </c>
      <c r="BM693" s="143" t="s">
        <v>1457</v>
      </c>
    </row>
    <row r="694" spans="2:65" s="12" customFormat="1" x14ac:dyDescent="0.2">
      <c r="B694" s="145"/>
      <c r="D694" s="146" t="s">
        <v>163</v>
      </c>
      <c r="F694" s="148" t="s">
        <v>1458</v>
      </c>
      <c r="H694" s="149">
        <v>167.16</v>
      </c>
      <c r="I694" s="150"/>
      <c r="L694" s="145"/>
      <c r="M694" s="151"/>
      <c r="T694" s="152"/>
      <c r="AT694" s="147" t="s">
        <v>163</v>
      </c>
      <c r="AU694" s="147" t="s">
        <v>84</v>
      </c>
      <c r="AV694" s="12" t="s">
        <v>84</v>
      </c>
      <c r="AW694" s="12" t="s">
        <v>3</v>
      </c>
      <c r="AX694" s="12" t="s">
        <v>82</v>
      </c>
      <c r="AY694" s="147" t="s">
        <v>154</v>
      </c>
    </row>
    <row r="695" spans="2:65" s="1" customFormat="1" ht="21.75" customHeight="1" x14ac:dyDescent="0.2">
      <c r="B695" s="131"/>
      <c r="C695" s="132" t="s">
        <v>1459</v>
      </c>
      <c r="D695" s="132" t="s">
        <v>156</v>
      </c>
      <c r="E695" s="133" t="s">
        <v>1460</v>
      </c>
      <c r="F695" s="134" t="s">
        <v>1461</v>
      </c>
      <c r="G695" s="135" t="s">
        <v>159</v>
      </c>
      <c r="H695" s="136">
        <v>25.507000000000001</v>
      </c>
      <c r="I695" s="137"/>
      <c r="J695" s="138">
        <f>ROUND(I695*H695,2)</f>
        <v>0</v>
      </c>
      <c r="K695" s="134" t="s">
        <v>160</v>
      </c>
      <c r="L695" s="30"/>
      <c r="M695" s="139" t="s">
        <v>1</v>
      </c>
      <c r="N695" s="140" t="s">
        <v>42</v>
      </c>
      <c r="P695" s="141">
        <f>O695*H695</f>
        <v>0</v>
      </c>
      <c r="Q695" s="141">
        <v>0</v>
      </c>
      <c r="R695" s="141">
        <f>Q695*H695</f>
        <v>0</v>
      </c>
      <c r="S695" s="141">
        <v>3.0000000000000001E-5</v>
      </c>
      <c r="T695" s="142">
        <f>S695*H695</f>
        <v>7.6521000000000011E-4</v>
      </c>
      <c r="AR695" s="143" t="s">
        <v>230</v>
      </c>
      <c r="AT695" s="143" t="s">
        <v>156</v>
      </c>
      <c r="AU695" s="143" t="s">
        <v>84</v>
      </c>
      <c r="AY695" s="15" t="s">
        <v>154</v>
      </c>
      <c r="BE695" s="144">
        <f>IF(N695="základní",J695,0)</f>
        <v>0</v>
      </c>
      <c r="BF695" s="144">
        <f>IF(N695="snížená",J695,0)</f>
        <v>0</v>
      </c>
      <c r="BG695" s="144">
        <f>IF(N695="zákl. přenesená",J695,0)</f>
        <v>0</v>
      </c>
      <c r="BH695" s="144">
        <f>IF(N695="sníž. přenesená",J695,0)</f>
        <v>0</v>
      </c>
      <c r="BI695" s="144">
        <f>IF(N695="nulová",J695,0)</f>
        <v>0</v>
      </c>
      <c r="BJ695" s="15" t="s">
        <v>82</v>
      </c>
      <c r="BK695" s="144">
        <f>ROUND(I695*H695,2)</f>
        <v>0</v>
      </c>
      <c r="BL695" s="15" t="s">
        <v>230</v>
      </c>
      <c r="BM695" s="143" t="s">
        <v>1462</v>
      </c>
    </row>
    <row r="696" spans="2:65" s="12" customFormat="1" x14ac:dyDescent="0.2">
      <c r="B696" s="145"/>
      <c r="D696" s="146" t="s">
        <v>163</v>
      </c>
      <c r="E696" s="147" t="s">
        <v>1</v>
      </c>
      <c r="F696" s="148" t="s">
        <v>1463</v>
      </c>
      <c r="H696" s="149">
        <v>25.507000000000001</v>
      </c>
      <c r="I696" s="150"/>
      <c r="L696" s="145"/>
      <c r="M696" s="151"/>
      <c r="T696" s="152"/>
      <c r="AT696" s="147" t="s">
        <v>163</v>
      </c>
      <c r="AU696" s="147" t="s">
        <v>84</v>
      </c>
      <c r="AV696" s="12" t="s">
        <v>84</v>
      </c>
      <c r="AW696" s="12" t="s">
        <v>34</v>
      </c>
      <c r="AX696" s="12" t="s">
        <v>82</v>
      </c>
      <c r="AY696" s="147" t="s">
        <v>154</v>
      </c>
    </row>
    <row r="697" spans="2:65" s="1" customFormat="1" ht="16.5" customHeight="1" x14ac:dyDescent="0.2">
      <c r="B697" s="131"/>
      <c r="C697" s="160" t="s">
        <v>1464</v>
      </c>
      <c r="D697" s="160" t="s">
        <v>297</v>
      </c>
      <c r="E697" s="161" t="s">
        <v>1455</v>
      </c>
      <c r="F697" s="162" t="s">
        <v>1456</v>
      </c>
      <c r="G697" s="163" t="s">
        <v>159</v>
      </c>
      <c r="H697" s="164">
        <v>26.782</v>
      </c>
      <c r="I697" s="165"/>
      <c r="J697" s="166">
        <f>ROUND(I697*H697,2)</f>
        <v>0</v>
      </c>
      <c r="K697" s="162" t="s">
        <v>160</v>
      </c>
      <c r="L697" s="167"/>
      <c r="M697" s="168" t="s">
        <v>1</v>
      </c>
      <c r="N697" s="169" t="s">
        <v>42</v>
      </c>
      <c r="P697" s="141">
        <f>O697*H697</f>
        <v>0</v>
      </c>
      <c r="Q697" s="141">
        <v>0</v>
      </c>
      <c r="R697" s="141">
        <f>Q697*H697</f>
        <v>0</v>
      </c>
      <c r="S697" s="141">
        <v>0</v>
      </c>
      <c r="T697" s="142">
        <f>S697*H697</f>
        <v>0</v>
      </c>
      <c r="AR697" s="143" t="s">
        <v>312</v>
      </c>
      <c r="AT697" s="143" t="s">
        <v>297</v>
      </c>
      <c r="AU697" s="143" t="s">
        <v>84</v>
      </c>
      <c r="AY697" s="15" t="s">
        <v>154</v>
      </c>
      <c r="BE697" s="144">
        <f>IF(N697="základní",J697,0)</f>
        <v>0</v>
      </c>
      <c r="BF697" s="144">
        <f>IF(N697="snížená",J697,0)</f>
        <v>0</v>
      </c>
      <c r="BG697" s="144">
        <f>IF(N697="zákl. přenesená",J697,0)</f>
        <v>0</v>
      </c>
      <c r="BH697" s="144">
        <f>IF(N697="sníž. přenesená",J697,0)</f>
        <v>0</v>
      </c>
      <c r="BI697" s="144">
        <f>IF(N697="nulová",J697,0)</f>
        <v>0</v>
      </c>
      <c r="BJ697" s="15" t="s">
        <v>82</v>
      </c>
      <c r="BK697" s="144">
        <f>ROUND(I697*H697,2)</f>
        <v>0</v>
      </c>
      <c r="BL697" s="15" t="s">
        <v>230</v>
      </c>
      <c r="BM697" s="143" t="s">
        <v>1465</v>
      </c>
    </row>
    <row r="698" spans="2:65" s="12" customFormat="1" x14ac:dyDescent="0.2">
      <c r="B698" s="145"/>
      <c r="D698" s="146" t="s">
        <v>163</v>
      </c>
      <c r="F698" s="148" t="s">
        <v>1466</v>
      </c>
      <c r="H698" s="149">
        <v>26.782</v>
      </c>
      <c r="I698" s="150"/>
      <c r="L698" s="145"/>
      <c r="M698" s="151"/>
      <c r="T698" s="152"/>
      <c r="AT698" s="147" t="s">
        <v>163</v>
      </c>
      <c r="AU698" s="147" t="s">
        <v>84</v>
      </c>
      <c r="AV698" s="12" t="s">
        <v>84</v>
      </c>
      <c r="AW698" s="12" t="s">
        <v>3</v>
      </c>
      <c r="AX698" s="12" t="s">
        <v>82</v>
      </c>
      <c r="AY698" s="147" t="s">
        <v>154</v>
      </c>
    </row>
    <row r="699" spans="2:65" s="1" customFormat="1" ht="24.2" customHeight="1" x14ac:dyDescent="0.2">
      <c r="B699" s="131"/>
      <c r="C699" s="132" t="s">
        <v>1467</v>
      </c>
      <c r="D699" s="132" t="s">
        <v>156</v>
      </c>
      <c r="E699" s="133" t="s">
        <v>1468</v>
      </c>
      <c r="F699" s="134" t="s">
        <v>1469</v>
      </c>
      <c r="G699" s="135" t="s">
        <v>159</v>
      </c>
      <c r="H699" s="136">
        <v>514.48599999999999</v>
      </c>
      <c r="I699" s="137"/>
      <c r="J699" s="138">
        <f>ROUND(I699*H699,2)</f>
        <v>0</v>
      </c>
      <c r="K699" s="134" t="s">
        <v>160</v>
      </c>
      <c r="L699" s="30"/>
      <c r="M699" s="139" t="s">
        <v>1</v>
      </c>
      <c r="N699" s="140" t="s">
        <v>42</v>
      </c>
      <c r="P699" s="141">
        <f>O699*H699</f>
        <v>0</v>
      </c>
      <c r="Q699" s="141">
        <v>2.1000000000000001E-4</v>
      </c>
      <c r="R699" s="141">
        <f>Q699*H699</f>
        <v>0.10804206000000001</v>
      </c>
      <c r="S699" s="141">
        <v>0</v>
      </c>
      <c r="T699" s="142">
        <f>S699*H699</f>
        <v>0</v>
      </c>
      <c r="AR699" s="143" t="s">
        <v>230</v>
      </c>
      <c r="AT699" s="143" t="s">
        <v>156</v>
      </c>
      <c r="AU699" s="143" t="s">
        <v>84</v>
      </c>
      <c r="AY699" s="15" t="s">
        <v>154</v>
      </c>
      <c r="BE699" s="144">
        <f>IF(N699="základní",J699,0)</f>
        <v>0</v>
      </c>
      <c r="BF699" s="144">
        <f>IF(N699="snížená",J699,0)</f>
        <v>0</v>
      </c>
      <c r="BG699" s="144">
        <f>IF(N699="zákl. přenesená",J699,0)</f>
        <v>0</v>
      </c>
      <c r="BH699" s="144">
        <f>IF(N699="sníž. přenesená",J699,0)</f>
        <v>0</v>
      </c>
      <c r="BI699" s="144">
        <f>IF(N699="nulová",J699,0)</f>
        <v>0</v>
      </c>
      <c r="BJ699" s="15" t="s">
        <v>82</v>
      </c>
      <c r="BK699" s="144">
        <f>ROUND(I699*H699,2)</f>
        <v>0</v>
      </c>
      <c r="BL699" s="15" t="s">
        <v>230</v>
      </c>
      <c r="BM699" s="143" t="s">
        <v>1470</v>
      </c>
    </row>
    <row r="700" spans="2:65" s="12" customFormat="1" x14ac:dyDescent="0.2">
      <c r="B700" s="145"/>
      <c r="D700" s="146" t="s">
        <v>163</v>
      </c>
      <c r="E700" s="147" t="s">
        <v>1</v>
      </c>
      <c r="F700" s="148" t="s">
        <v>1471</v>
      </c>
      <c r="H700" s="149">
        <v>396.495</v>
      </c>
      <c r="I700" s="150"/>
      <c r="L700" s="145"/>
      <c r="M700" s="151"/>
      <c r="T700" s="152"/>
      <c r="AT700" s="147" t="s">
        <v>163</v>
      </c>
      <c r="AU700" s="147" t="s">
        <v>84</v>
      </c>
      <c r="AV700" s="12" t="s">
        <v>84</v>
      </c>
      <c r="AW700" s="12" t="s">
        <v>34</v>
      </c>
      <c r="AX700" s="12" t="s">
        <v>77</v>
      </c>
      <c r="AY700" s="147" t="s">
        <v>154</v>
      </c>
    </row>
    <row r="701" spans="2:65" s="12" customFormat="1" ht="22.5" x14ac:dyDescent="0.2">
      <c r="B701" s="145"/>
      <c r="D701" s="146" t="s">
        <v>163</v>
      </c>
      <c r="E701" s="147" t="s">
        <v>1</v>
      </c>
      <c r="F701" s="148" t="s">
        <v>1472</v>
      </c>
      <c r="H701" s="149">
        <v>150.756</v>
      </c>
      <c r="I701" s="150"/>
      <c r="L701" s="145"/>
      <c r="M701" s="151"/>
      <c r="T701" s="152"/>
      <c r="AT701" s="147" t="s">
        <v>163</v>
      </c>
      <c r="AU701" s="147" t="s">
        <v>84</v>
      </c>
      <c r="AV701" s="12" t="s">
        <v>84</v>
      </c>
      <c r="AW701" s="12" t="s">
        <v>34</v>
      </c>
      <c r="AX701" s="12" t="s">
        <v>77</v>
      </c>
      <c r="AY701" s="147" t="s">
        <v>154</v>
      </c>
    </row>
    <row r="702" spans="2:65" s="12" customFormat="1" x14ac:dyDescent="0.2">
      <c r="B702" s="145"/>
      <c r="D702" s="146" t="s">
        <v>163</v>
      </c>
      <c r="E702" s="147" t="s">
        <v>1</v>
      </c>
      <c r="F702" s="148" t="s">
        <v>1473</v>
      </c>
      <c r="H702" s="149">
        <v>-32.765000000000001</v>
      </c>
      <c r="I702" s="150"/>
      <c r="L702" s="145"/>
      <c r="M702" s="151"/>
      <c r="T702" s="152"/>
      <c r="AT702" s="147" t="s">
        <v>163</v>
      </c>
      <c r="AU702" s="147" t="s">
        <v>84</v>
      </c>
      <c r="AV702" s="12" t="s">
        <v>84</v>
      </c>
      <c r="AW702" s="12" t="s">
        <v>34</v>
      </c>
      <c r="AX702" s="12" t="s">
        <v>77</v>
      </c>
      <c r="AY702" s="147" t="s">
        <v>154</v>
      </c>
    </row>
    <row r="703" spans="2:65" s="13" customFormat="1" x14ac:dyDescent="0.2">
      <c r="B703" s="153"/>
      <c r="D703" s="146" t="s">
        <v>163</v>
      </c>
      <c r="E703" s="154" t="s">
        <v>1</v>
      </c>
      <c r="F703" s="155" t="s">
        <v>224</v>
      </c>
      <c r="H703" s="156">
        <v>514.48599999999999</v>
      </c>
      <c r="I703" s="157"/>
      <c r="L703" s="153"/>
      <c r="M703" s="158"/>
      <c r="T703" s="159"/>
      <c r="AT703" s="154" t="s">
        <v>163</v>
      </c>
      <c r="AU703" s="154" t="s">
        <v>84</v>
      </c>
      <c r="AV703" s="13" t="s">
        <v>161</v>
      </c>
      <c r="AW703" s="13" t="s">
        <v>34</v>
      </c>
      <c r="AX703" s="13" t="s">
        <v>82</v>
      </c>
      <c r="AY703" s="154" t="s">
        <v>154</v>
      </c>
    </row>
    <row r="704" spans="2:65" s="1" customFormat="1" ht="24.2" customHeight="1" x14ac:dyDescent="0.2">
      <c r="B704" s="131"/>
      <c r="C704" s="132" t="s">
        <v>1474</v>
      </c>
      <c r="D704" s="132" t="s">
        <v>156</v>
      </c>
      <c r="E704" s="133" t="s">
        <v>1475</v>
      </c>
      <c r="F704" s="134" t="s">
        <v>1476</v>
      </c>
      <c r="G704" s="135" t="s">
        <v>159</v>
      </c>
      <c r="H704" s="136">
        <v>27.172000000000001</v>
      </c>
      <c r="I704" s="137"/>
      <c r="J704" s="138">
        <f>ROUND(I704*H704,2)</f>
        <v>0</v>
      </c>
      <c r="K704" s="134" t="s">
        <v>160</v>
      </c>
      <c r="L704" s="30"/>
      <c r="M704" s="139" t="s">
        <v>1</v>
      </c>
      <c r="N704" s="140" t="s">
        <v>42</v>
      </c>
      <c r="P704" s="141">
        <f>O704*H704</f>
        <v>0</v>
      </c>
      <c r="Q704" s="141">
        <v>1.0000000000000001E-5</v>
      </c>
      <c r="R704" s="141">
        <f>Q704*H704</f>
        <v>2.7172000000000003E-4</v>
      </c>
      <c r="S704" s="141">
        <v>0</v>
      </c>
      <c r="T704" s="142">
        <f>S704*H704</f>
        <v>0</v>
      </c>
      <c r="AR704" s="143" t="s">
        <v>230</v>
      </c>
      <c r="AT704" s="143" t="s">
        <v>156</v>
      </c>
      <c r="AU704" s="143" t="s">
        <v>84</v>
      </c>
      <c r="AY704" s="15" t="s">
        <v>154</v>
      </c>
      <c r="BE704" s="144">
        <f>IF(N704="základní",J704,0)</f>
        <v>0</v>
      </c>
      <c r="BF704" s="144">
        <f>IF(N704="snížená",J704,0)</f>
        <v>0</v>
      </c>
      <c r="BG704" s="144">
        <f>IF(N704="zákl. přenesená",J704,0)</f>
        <v>0</v>
      </c>
      <c r="BH704" s="144">
        <f>IF(N704="sníž. přenesená",J704,0)</f>
        <v>0</v>
      </c>
      <c r="BI704" s="144">
        <f>IF(N704="nulová",J704,0)</f>
        <v>0</v>
      </c>
      <c r="BJ704" s="15" t="s">
        <v>82</v>
      </c>
      <c r="BK704" s="144">
        <f>ROUND(I704*H704,2)</f>
        <v>0</v>
      </c>
      <c r="BL704" s="15" t="s">
        <v>230</v>
      </c>
      <c r="BM704" s="143" t="s">
        <v>1477</v>
      </c>
    </row>
    <row r="705" spans="2:65" s="12" customFormat="1" x14ac:dyDescent="0.2">
      <c r="B705" s="145"/>
      <c r="D705" s="146" t="s">
        <v>163</v>
      </c>
      <c r="E705" s="147" t="s">
        <v>1</v>
      </c>
      <c r="F705" s="148" t="s">
        <v>1478</v>
      </c>
      <c r="H705" s="149">
        <v>27.172000000000001</v>
      </c>
      <c r="I705" s="150"/>
      <c r="L705" s="145"/>
      <c r="M705" s="151"/>
      <c r="T705" s="152"/>
      <c r="AT705" s="147" t="s">
        <v>163</v>
      </c>
      <c r="AU705" s="147" t="s">
        <v>84</v>
      </c>
      <c r="AV705" s="12" t="s">
        <v>84</v>
      </c>
      <c r="AW705" s="12" t="s">
        <v>34</v>
      </c>
      <c r="AX705" s="12" t="s">
        <v>82</v>
      </c>
      <c r="AY705" s="147" t="s">
        <v>154</v>
      </c>
    </row>
    <row r="706" spans="2:65" s="1" customFormat="1" ht="24.2" customHeight="1" x14ac:dyDescent="0.2">
      <c r="B706" s="131"/>
      <c r="C706" s="132" t="s">
        <v>1479</v>
      </c>
      <c r="D706" s="132" t="s">
        <v>156</v>
      </c>
      <c r="E706" s="133" t="s">
        <v>1480</v>
      </c>
      <c r="F706" s="134" t="s">
        <v>1481</v>
      </c>
      <c r="G706" s="135" t="s">
        <v>159</v>
      </c>
      <c r="H706" s="136">
        <v>159.19999999999999</v>
      </c>
      <c r="I706" s="137"/>
      <c r="J706" s="138">
        <f>ROUND(I706*H706,2)</f>
        <v>0</v>
      </c>
      <c r="K706" s="134" t="s">
        <v>160</v>
      </c>
      <c r="L706" s="30"/>
      <c r="M706" s="139" t="s">
        <v>1</v>
      </c>
      <c r="N706" s="140" t="s">
        <v>42</v>
      </c>
      <c r="P706" s="141">
        <f>O706*H706</f>
        <v>0</v>
      </c>
      <c r="Q706" s="141">
        <v>1.0000000000000001E-5</v>
      </c>
      <c r="R706" s="141">
        <f>Q706*H706</f>
        <v>1.5920000000000001E-3</v>
      </c>
      <c r="S706" s="141">
        <v>0</v>
      </c>
      <c r="T706" s="142">
        <f>S706*H706</f>
        <v>0</v>
      </c>
      <c r="AR706" s="143" t="s">
        <v>230</v>
      </c>
      <c r="AT706" s="143" t="s">
        <v>156</v>
      </c>
      <c r="AU706" s="143" t="s">
        <v>84</v>
      </c>
      <c r="AY706" s="15" t="s">
        <v>154</v>
      </c>
      <c r="BE706" s="144">
        <f>IF(N706="základní",J706,0)</f>
        <v>0</v>
      </c>
      <c r="BF706" s="144">
        <f>IF(N706="snížená",J706,0)</f>
        <v>0</v>
      </c>
      <c r="BG706" s="144">
        <f>IF(N706="zákl. přenesená",J706,0)</f>
        <v>0</v>
      </c>
      <c r="BH706" s="144">
        <f>IF(N706="sníž. přenesená",J706,0)</f>
        <v>0</v>
      </c>
      <c r="BI706" s="144">
        <f>IF(N706="nulová",J706,0)</f>
        <v>0</v>
      </c>
      <c r="BJ706" s="15" t="s">
        <v>82</v>
      </c>
      <c r="BK706" s="144">
        <f>ROUND(I706*H706,2)</f>
        <v>0</v>
      </c>
      <c r="BL706" s="15" t="s">
        <v>230</v>
      </c>
      <c r="BM706" s="143" t="s">
        <v>1482</v>
      </c>
    </row>
    <row r="707" spans="2:65" s="1" customFormat="1" ht="33" customHeight="1" x14ac:dyDescent="0.2">
      <c r="B707" s="131"/>
      <c r="C707" s="132" t="s">
        <v>1483</v>
      </c>
      <c r="D707" s="132" t="s">
        <v>156</v>
      </c>
      <c r="E707" s="133" t="s">
        <v>1484</v>
      </c>
      <c r="F707" s="134" t="s">
        <v>1485</v>
      </c>
      <c r="G707" s="135" t="s">
        <v>159</v>
      </c>
      <c r="H707" s="136">
        <v>547.25099999999998</v>
      </c>
      <c r="I707" s="137"/>
      <c r="J707" s="138">
        <f>ROUND(I707*H707,2)</f>
        <v>0</v>
      </c>
      <c r="K707" s="134" t="s">
        <v>160</v>
      </c>
      <c r="L707" s="30"/>
      <c r="M707" s="139" t="s">
        <v>1</v>
      </c>
      <c r="N707" s="140" t="s">
        <v>42</v>
      </c>
      <c r="P707" s="141">
        <f>O707*H707</f>
        <v>0</v>
      </c>
      <c r="Q707" s="141">
        <v>2.5999999999999998E-4</v>
      </c>
      <c r="R707" s="141">
        <f>Q707*H707</f>
        <v>0.14228525999999997</v>
      </c>
      <c r="S707" s="141">
        <v>0</v>
      </c>
      <c r="T707" s="142">
        <f>S707*H707</f>
        <v>0</v>
      </c>
      <c r="AR707" s="143" t="s">
        <v>230</v>
      </c>
      <c r="AT707" s="143" t="s">
        <v>156</v>
      </c>
      <c r="AU707" s="143" t="s">
        <v>84</v>
      </c>
      <c r="AY707" s="15" t="s">
        <v>154</v>
      </c>
      <c r="BE707" s="144">
        <f>IF(N707="základní",J707,0)</f>
        <v>0</v>
      </c>
      <c r="BF707" s="144">
        <f>IF(N707="snížená",J707,0)</f>
        <v>0</v>
      </c>
      <c r="BG707" s="144">
        <f>IF(N707="zákl. přenesená",J707,0)</f>
        <v>0</v>
      </c>
      <c r="BH707" s="144">
        <f>IF(N707="sníž. přenesená",J707,0)</f>
        <v>0</v>
      </c>
      <c r="BI707" s="144">
        <f>IF(N707="nulová",J707,0)</f>
        <v>0</v>
      </c>
      <c r="BJ707" s="15" t="s">
        <v>82</v>
      </c>
      <c r="BK707" s="144">
        <f>ROUND(I707*H707,2)</f>
        <v>0</v>
      </c>
      <c r="BL707" s="15" t="s">
        <v>230</v>
      </c>
      <c r="BM707" s="143" t="s">
        <v>1486</v>
      </c>
    </row>
    <row r="708" spans="2:65" s="11" customFormat="1" ht="25.9" customHeight="1" x14ac:dyDescent="0.2">
      <c r="B708" s="119"/>
      <c r="D708" s="120" t="s">
        <v>76</v>
      </c>
      <c r="E708" s="121" t="s">
        <v>1487</v>
      </c>
      <c r="F708" s="121" t="s">
        <v>1488</v>
      </c>
      <c r="I708" s="122"/>
      <c r="J708" s="123">
        <f>BK708</f>
        <v>0</v>
      </c>
      <c r="L708" s="119"/>
      <c r="M708" s="124"/>
      <c r="P708" s="125">
        <f>P709+P711+P714+P716</f>
        <v>0</v>
      </c>
      <c r="R708" s="125">
        <f>R709+R711+R714+R716</f>
        <v>0</v>
      </c>
      <c r="T708" s="126">
        <f>T709+T711+T714+T716</f>
        <v>0</v>
      </c>
      <c r="AR708" s="120" t="s">
        <v>175</v>
      </c>
      <c r="AT708" s="127" t="s">
        <v>76</v>
      </c>
      <c r="AU708" s="127" t="s">
        <v>77</v>
      </c>
      <c r="AY708" s="120" t="s">
        <v>154</v>
      </c>
      <c r="BK708" s="128">
        <f>BK709+BK711+BK714+BK716</f>
        <v>0</v>
      </c>
    </row>
    <row r="709" spans="2:65" s="11" customFormat="1" ht="22.9" customHeight="1" x14ac:dyDescent="0.2">
      <c r="B709" s="119"/>
      <c r="D709" s="120" t="s">
        <v>76</v>
      </c>
      <c r="E709" s="129" t="s">
        <v>1489</v>
      </c>
      <c r="F709" s="129" t="s">
        <v>1490</v>
      </c>
      <c r="I709" s="122"/>
      <c r="J709" s="130">
        <f>BK709</f>
        <v>0</v>
      </c>
      <c r="L709" s="119"/>
      <c r="M709" s="124"/>
      <c r="P709" s="125">
        <f>P710</f>
        <v>0</v>
      </c>
      <c r="R709" s="125">
        <f>R710</f>
        <v>0</v>
      </c>
      <c r="T709" s="126">
        <f>T710</f>
        <v>0</v>
      </c>
      <c r="AR709" s="120" t="s">
        <v>175</v>
      </c>
      <c r="AT709" s="127" t="s">
        <v>76</v>
      </c>
      <c r="AU709" s="127" t="s">
        <v>82</v>
      </c>
      <c r="AY709" s="120" t="s">
        <v>154</v>
      </c>
      <c r="BK709" s="128">
        <f>BK710</f>
        <v>0</v>
      </c>
    </row>
    <row r="710" spans="2:65" s="1" customFormat="1" ht="16.5" customHeight="1" x14ac:dyDescent="0.2">
      <c r="B710" s="131"/>
      <c r="C710" s="132" t="s">
        <v>1491</v>
      </c>
      <c r="D710" s="132" t="s">
        <v>156</v>
      </c>
      <c r="E710" s="133" t="s">
        <v>1492</v>
      </c>
      <c r="F710" s="134" t="s">
        <v>1490</v>
      </c>
      <c r="G710" s="135" t="s">
        <v>1493</v>
      </c>
      <c r="H710" s="170"/>
      <c r="I710" s="137"/>
      <c r="J710" s="138">
        <f>ROUND(I710*H710,2)</f>
        <v>0</v>
      </c>
      <c r="K710" s="134" t="s">
        <v>160</v>
      </c>
      <c r="L710" s="30"/>
      <c r="M710" s="139" t="s">
        <v>1</v>
      </c>
      <c r="N710" s="140" t="s">
        <v>42</v>
      </c>
      <c r="P710" s="141">
        <f>O710*H710</f>
        <v>0</v>
      </c>
      <c r="Q710" s="141">
        <v>0</v>
      </c>
      <c r="R710" s="141">
        <f>Q710*H710</f>
        <v>0</v>
      </c>
      <c r="S710" s="141">
        <v>0</v>
      </c>
      <c r="T710" s="142">
        <f>S710*H710</f>
        <v>0</v>
      </c>
      <c r="AR710" s="143" t="s">
        <v>1494</v>
      </c>
      <c r="AT710" s="143" t="s">
        <v>156</v>
      </c>
      <c r="AU710" s="143" t="s">
        <v>84</v>
      </c>
      <c r="AY710" s="15" t="s">
        <v>154</v>
      </c>
      <c r="BE710" s="144">
        <f>IF(N710="základní",J710,0)</f>
        <v>0</v>
      </c>
      <c r="BF710" s="144">
        <f>IF(N710="snížená",J710,0)</f>
        <v>0</v>
      </c>
      <c r="BG710" s="144">
        <f>IF(N710="zákl. přenesená",J710,0)</f>
        <v>0</v>
      </c>
      <c r="BH710" s="144">
        <f>IF(N710="sníž. přenesená",J710,0)</f>
        <v>0</v>
      </c>
      <c r="BI710" s="144">
        <f>IF(N710="nulová",J710,0)</f>
        <v>0</v>
      </c>
      <c r="BJ710" s="15" t="s">
        <v>82</v>
      </c>
      <c r="BK710" s="144">
        <f>ROUND(I710*H710,2)</f>
        <v>0</v>
      </c>
      <c r="BL710" s="15" t="s">
        <v>1494</v>
      </c>
      <c r="BM710" s="143" t="s">
        <v>1495</v>
      </c>
    </row>
    <row r="711" spans="2:65" s="11" customFormat="1" ht="22.9" customHeight="1" x14ac:dyDescent="0.2">
      <c r="B711" s="119"/>
      <c r="D711" s="120" t="s">
        <v>76</v>
      </c>
      <c r="E711" s="129" t="s">
        <v>1496</v>
      </c>
      <c r="F711" s="129" t="s">
        <v>1497</v>
      </c>
      <c r="I711" s="122"/>
      <c r="J711" s="130">
        <f>BK711</f>
        <v>0</v>
      </c>
      <c r="L711" s="119"/>
      <c r="M711" s="124"/>
      <c r="P711" s="125">
        <f>SUM(P712:P713)</f>
        <v>0</v>
      </c>
      <c r="R711" s="125">
        <f>SUM(R712:R713)</f>
        <v>0</v>
      </c>
      <c r="T711" s="126">
        <f>SUM(T712:T713)</f>
        <v>0</v>
      </c>
      <c r="AR711" s="120" t="s">
        <v>175</v>
      </c>
      <c r="AT711" s="127" t="s">
        <v>76</v>
      </c>
      <c r="AU711" s="127" t="s">
        <v>82</v>
      </c>
      <c r="AY711" s="120" t="s">
        <v>154</v>
      </c>
      <c r="BK711" s="128">
        <f>SUM(BK712:BK713)</f>
        <v>0</v>
      </c>
    </row>
    <row r="712" spans="2:65" s="1" customFormat="1" ht="16.5" customHeight="1" x14ac:dyDescent="0.2">
      <c r="B712" s="131"/>
      <c r="C712" s="132" t="s">
        <v>1498</v>
      </c>
      <c r="D712" s="132" t="s">
        <v>156</v>
      </c>
      <c r="E712" s="133" t="s">
        <v>1499</v>
      </c>
      <c r="F712" s="134" t="s">
        <v>1500</v>
      </c>
      <c r="G712" s="135" t="s">
        <v>1493</v>
      </c>
      <c r="H712" s="170"/>
      <c r="I712" s="137"/>
      <c r="J712" s="138">
        <f>ROUND(I712*H712,2)</f>
        <v>0</v>
      </c>
      <c r="K712" s="134" t="s">
        <v>160</v>
      </c>
      <c r="L712" s="30"/>
      <c r="M712" s="139" t="s">
        <v>1</v>
      </c>
      <c r="N712" s="140" t="s">
        <v>42</v>
      </c>
      <c r="P712" s="141">
        <f>O712*H712</f>
        <v>0</v>
      </c>
      <c r="Q712" s="141">
        <v>0</v>
      </c>
      <c r="R712" s="141">
        <f>Q712*H712</f>
        <v>0</v>
      </c>
      <c r="S712" s="141">
        <v>0</v>
      </c>
      <c r="T712" s="142">
        <f>S712*H712</f>
        <v>0</v>
      </c>
      <c r="AR712" s="143" t="s">
        <v>1494</v>
      </c>
      <c r="AT712" s="143" t="s">
        <v>156</v>
      </c>
      <c r="AU712" s="143" t="s">
        <v>84</v>
      </c>
      <c r="AY712" s="15" t="s">
        <v>154</v>
      </c>
      <c r="BE712" s="144">
        <f>IF(N712="základní",J712,0)</f>
        <v>0</v>
      </c>
      <c r="BF712" s="144">
        <f>IF(N712="snížená",J712,0)</f>
        <v>0</v>
      </c>
      <c r="BG712" s="144">
        <f>IF(N712="zákl. přenesená",J712,0)</f>
        <v>0</v>
      </c>
      <c r="BH712" s="144">
        <f>IF(N712="sníž. přenesená",J712,0)</f>
        <v>0</v>
      </c>
      <c r="BI712" s="144">
        <f>IF(N712="nulová",J712,0)</f>
        <v>0</v>
      </c>
      <c r="BJ712" s="15" t="s">
        <v>82</v>
      </c>
      <c r="BK712" s="144">
        <f>ROUND(I712*H712,2)</f>
        <v>0</v>
      </c>
      <c r="BL712" s="15" t="s">
        <v>1494</v>
      </c>
      <c r="BM712" s="143" t="s">
        <v>1501</v>
      </c>
    </row>
    <row r="713" spans="2:65" s="1" customFormat="1" ht="21.75" customHeight="1" x14ac:dyDescent="0.2">
      <c r="B713" s="131"/>
      <c r="C713" s="132" t="s">
        <v>1502</v>
      </c>
      <c r="D713" s="132" t="s">
        <v>156</v>
      </c>
      <c r="E713" s="133" t="s">
        <v>1503</v>
      </c>
      <c r="F713" s="134" t="s">
        <v>1504</v>
      </c>
      <c r="G713" s="135" t="s">
        <v>892</v>
      </c>
      <c r="H713" s="136">
        <v>1</v>
      </c>
      <c r="I713" s="137"/>
      <c r="J713" s="138">
        <f>ROUND(I713*H713,2)</f>
        <v>0</v>
      </c>
      <c r="K713" s="134" t="s">
        <v>160</v>
      </c>
      <c r="L713" s="30"/>
      <c r="M713" s="139" t="s">
        <v>1</v>
      </c>
      <c r="N713" s="140" t="s">
        <v>42</v>
      </c>
      <c r="P713" s="141">
        <f>O713*H713</f>
        <v>0</v>
      </c>
      <c r="Q713" s="141">
        <v>0</v>
      </c>
      <c r="R713" s="141">
        <f>Q713*H713</f>
        <v>0</v>
      </c>
      <c r="S713" s="141">
        <v>0</v>
      </c>
      <c r="T713" s="142">
        <f>S713*H713</f>
        <v>0</v>
      </c>
      <c r="AR713" s="143" t="s">
        <v>1494</v>
      </c>
      <c r="AT713" s="143" t="s">
        <v>156</v>
      </c>
      <c r="AU713" s="143" t="s">
        <v>84</v>
      </c>
      <c r="AY713" s="15" t="s">
        <v>154</v>
      </c>
      <c r="BE713" s="144">
        <f>IF(N713="základní",J713,0)</f>
        <v>0</v>
      </c>
      <c r="BF713" s="144">
        <f>IF(N713="snížená",J713,0)</f>
        <v>0</v>
      </c>
      <c r="BG713" s="144">
        <f>IF(N713="zákl. přenesená",J713,0)</f>
        <v>0</v>
      </c>
      <c r="BH713" s="144">
        <f>IF(N713="sníž. přenesená",J713,0)</f>
        <v>0</v>
      </c>
      <c r="BI713" s="144">
        <f>IF(N713="nulová",J713,0)</f>
        <v>0</v>
      </c>
      <c r="BJ713" s="15" t="s">
        <v>82</v>
      </c>
      <c r="BK713" s="144">
        <f>ROUND(I713*H713,2)</f>
        <v>0</v>
      </c>
      <c r="BL713" s="15" t="s">
        <v>1494</v>
      </c>
      <c r="BM713" s="143" t="s">
        <v>1505</v>
      </c>
    </row>
    <row r="714" spans="2:65" s="11" customFormat="1" ht="22.9" customHeight="1" x14ac:dyDescent="0.2">
      <c r="B714" s="119"/>
      <c r="D714" s="120" t="s">
        <v>76</v>
      </c>
      <c r="E714" s="129" t="s">
        <v>1506</v>
      </c>
      <c r="F714" s="129" t="s">
        <v>1507</v>
      </c>
      <c r="I714" s="122"/>
      <c r="J714" s="130">
        <f>BK714</f>
        <v>0</v>
      </c>
      <c r="L714" s="119"/>
      <c r="M714" s="124"/>
      <c r="P714" s="125">
        <f>P715</f>
        <v>0</v>
      </c>
      <c r="R714" s="125">
        <f>R715</f>
        <v>0</v>
      </c>
      <c r="T714" s="126">
        <f>T715</f>
        <v>0</v>
      </c>
      <c r="AR714" s="120" t="s">
        <v>175</v>
      </c>
      <c r="AT714" s="127" t="s">
        <v>76</v>
      </c>
      <c r="AU714" s="127" t="s">
        <v>82</v>
      </c>
      <c r="AY714" s="120" t="s">
        <v>154</v>
      </c>
      <c r="BK714" s="128">
        <f>BK715</f>
        <v>0</v>
      </c>
    </row>
    <row r="715" spans="2:65" s="1" customFormat="1" ht="16.5" customHeight="1" x14ac:dyDescent="0.2">
      <c r="B715" s="131"/>
      <c r="C715" s="132" t="s">
        <v>1508</v>
      </c>
      <c r="D715" s="132" t="s">
        <v>156</v>
      </c>
      <c r="E715" s="133" t="s">
        <v>1509</v>
      </c>
      <c r="F715" s="134" t="s">
        <v>2181</v>
      </c>
      <c r="G715" s="135" t="s">
        <v>1493</v>
      </c>
      <c r="H715" s="170"/>
      <c r="I715" s="137"/>
      <c r="J715" s="138">
        <f>ROUND(I715*H715,2)</f>
        <v>0</v>
      </c>
      <c r="K715" s="134" t="s">
        <v>160</v>
      </c>
      <c r="L715" s="30"/>
      <c r="M715" s="139" t="s">
        <v>1</v>
      </c>
      <c r="N715" s="140" t="s">
        <v>42</v>
      </c>
      <c r="P715" s="141">
        <f>O715*H715</f>
        <v>0</v>
      </c>
      <c r="Q715" s="141">
        <v>0</v>
      </c>
      <c r="R715" s="141">
        <f>Q715*H715</f>
        <v>0</v>
      </c>
      <c r="S715" s="141">
        <v>0</v>
      </c>
      <c r="T715" s="142">
        <f>S715*H715</f>
        <v>0</v>
      </c>
      <c r="AR715" s="143" t="s">
        <v>1494</v>
      </c>
      <c r="AT715" s="143" t="s">
        <v>156</v>
      </c>
      <c r="AU715" s="143" t="s">
        <v>84</v>
      </c>
      <c r="AY715" s="15" t="s">
        <v>154</v>
      </c>
      <c r="BE715" s="144">
        <f>IF(N715="základní",J715,0)</f>
        <v>0</v>
      </c>
      <c r="BF715" s="144">
        <f>IF(N715="snížená",J715,0)</f>
        <v>0</v>
      </c>
      <c r="BG715" s="144">
        <f>IF(N715="zákl. přenesená",J715,0)</f>
        <v>0</v>
      </c>
      <c r="BH715" s="144">
        <f>IF(N715="sníž. přenesená",J715,0)</f>
        <v>0</v>
      </c>
      <c r="BI715" s="144">
        <f>IF(N715="nulová",J715,0)</f>
        <v>0</v>
      </c>
      <c r="BJ715" s="15" t="s">
        <v>82</v>
      </c>
      <c r="BK715" s="144">
        <f>ROUND(I715*H715,2)</f>
        <v>0</v>
      </c>
      <c r="BL715" s="15" t="s">
        <v>1494</v>
      </c>
      <c r="BM715" s="143" t="s">
        <v>1510</v>
      </c>
    </row>
    <row r="716" spans="2:65" s="11" customFormat="1" ht="22.9" customHeight="1" x14ac:dyDescent="0.2">
      <c r="B716" s="119"/>
      <c r="D716" s="120" t="s">
        <v>76</v>
      </c>
      <c r="E716" s="129" t="s">
        <v>1511</v>
      </c>
      <c r="F716" s="129" t="s">
        <v>1512</v>
      </c>
      <c r="I716" s="122"/>
      <c r="J716" s="130">
        <f>BK716</f>
        <v>0</v>
      </c>
      <c r="L716" s="119"/>
      <c r="M716" s="124"/>
      <c r="P716" s="125">
        <f>P717</f>
        <v>0</v>
      </c>
      <c r="R716" s="125">
        <f>R717</f>
        <v>0</v>
      </c>
      <c r="T716" s="126">
        <f>T717</f>
        <v>0</v>
      </c>
      <c r="AR716" s="120" t="s">
        <v>175</v>
      </c>
      <c r="AT716" s="127" t="s">
        <v>76</v>
      </c>
      <c r="AU716" s="127" t="s">
        <v>82</v>
      </c>
      <c r="AY716" s="120" t="s">
        <v>154</v>
      </c>
      <c r="BK716" s="128">
        <f>BK717</f>
        <v>0</v>
      </c>
    </row>
    <row r="717" spans="2:65" s="1" customFormat="1" ht="16.5" customHeight="1" x14ac:dyDescent="0.2">
      <c r="B717" s="131"/>
      <c r="C717" s="132" t="s">
        <v>1513</v>
      </c>
      <c r="D717" s="132" t="s">
        <v>156</v>
      </c>
      <c r="E717" s="133" t="s">
        <v>1514</v>
      </c>
      <c r="F717" s="134" t="s">
        <v>1512</v>
      </c>
      <c r="G717" s="135" t="s">
        <v>1493</v>
      </c>
      <c r="H717" s="170"/>
      <c r="I717" s="137"/>
      <c r="J717" s="138">
        <f>ROUND(I717*H717,2)</f>
        <v>0</v>
      </c>
      <c r="K717" s="134" t="s">
        <v>160</v>
      </c>
      <c r="L717" s="30"/>
      <c r="M717" s="171" t="s">
        <v>1</v>
      </c>
      <c r="N717" s="172" t="s">
        <v>42</v>
      </c>
      <c r="O717" s="173"/>
      <c r="P717" s="174">
        <f>O717*H717</f>
        <v>0</v>
      </c>
      <c r="Q717" s="174">
        <v>0</v>
      </c>
      <c r="R717" s="174">
        <f>Q717*H717</f>
        <v>0</v>
      </c>
      <c r="S717" s="174">
        <v>0</v>
      </c>
      <c r="T717" s="175">
        <f>S717*H717</f>
        <v>0</v>
      </c>
      <c r="AR717" s="143" t="s">
        <v>1494</v>
      </c>
      <c r="AT717" s="143" t="s">
        <v>156</v>
      </c>
      <c r="AU717" s="143" t="s">
        <v>84</v>
      </c>
      <c r="AY717" s="15" t="s">
        <v>154</v>
      </c>
      <c r="BE717" s="144">
        <f>IF(N717="základní",J717,0)</f>
        <v>0</v>
      </c>
      <c r="BF717" s="144">
        <f>IF(N717="snížená",J717,0)</f>
        <v>0</v>
      </c>
      <c r="BG717" s="144">
        <f>IF(N717="zákl. přenesená",J717,0)</f>
        <v>0</v>
      </c>
      <c r="BH717" s="144">
        <f>IF(N717="sníž. přenesená",J717,0)</f>
        <v>0</v>
      </c>
      <c r="BI717" s="144">
        <f>IF(N717="nulová",J717,0)</f>
        <v>0</v>
      </c>
      <c r="BJ717" s="15" t="s">
        <v>82</v>
      </c>
      <c r="BK717" s="144">
        <f>ROUND(I717*H717,2)</f>
        <v>0</v>
      </c>
      <c r="BL717" s="15" t="s">
        <v>1494</v>
      </c>
      <c r="BM717" s="143" t="s">
        <v>1515</v>
      </c>
    </row>
    <row r="718" spans="2:65" s="1" customFormat="1" ht="6.95" customHeight="1" x14ac:dyDescent="0.2">
      <c r="B718" s="42"/>
      <c r="C718" s="43"/>
      <c r="D718" s="43"/>
      <c r="E718" s="43"/>
      <c r="F718" s="43"/>
      <c r="G718" s="43"/>
      <c r="H718" s="43"/>
      <c r="I718" s="43"/>
      <c r="J718" s="43"/>
      <c r="K718" s="43"/>
      <c r="L718" s="30"/>
    </row>
  </sheetData>
  <autoFilter ref="C161:K717" xr:uid="{00000000-0009-0000-0000-000001000000}"/>
  <mergeCells count="12">
    <mergeCell ref="E154:H154"/>
    <mergeCell ref="L2:V2"/>
    <mergeCell ref="E85:H85"/>
    <mergeCell ref="E87:H87"/>
    <mergeCell ref="E89:H89"/>
    <mergeCell ref="E150:H150"/>
    <mergeCell ref="E152:H15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BH61"/>
  <sheetViews>
    <sheetView topLeftCell="A25" workbookViewId="0">
      <selection activeCell="AO44" sqref="AO44"/>
    </sheetView>
  </sheetViews>
  <sheetFormatPr defaultRowHeight="12.75" outlineLevelRow="1" x14ac:dyDescent="0.2"/>
  <cols>
    <col min="1" max="1" width="5" style="177" customWidth="1"/>
    <col min="2" max="2" width="16.83203125" style="219" customWidth="1"/>
    <col min="3" max="3" width="44.6640625" style="219" customWidth="1"/>
    <col min="4" max="4" width="5.1640625" style="177" customWidth="1"/>
    <col min="5" max="5" width="12.1640625" style="177" customWidth="1"/>
    <col min="6" max="6" width="11.33203125" style="177" customWidth="1"/>
    <col min="7" max="7" width="14.6640625" style="177" customWidth="1"/>
    <col min="8" max="13" width="0" style="177" hidden="1" customWidth="1"/>
    <col min="14" max="17" width="9.33203125" style="177"/>
    <col min="18" max="21" width="0" style="177" hidden="1" customWidth="1"/>
    <col min="22" max="28" width="9.33203125" style="177"/>
    <col min="29" max="39" width="0" style="177" hidden="1" customWidth="1"/>
    <col min="40" max="16384" width="9.33203125" style="177"/>
  </cols>
  <sheetData>
    <row r="1" spans="1:60" ht="15.75" customHeight="1" x14ac:dyDescent="0.25">
      <c r="A1" s="442" t="s">
        <v>1518</v>
      </c>
      <c r="B1" s="442"/>
      <c r="C1" s="442"/>
      <c r="D1" s="442"/>
      <c r="E1" s="442"/>
      <c r="F1" s="442"/>
      <c r="G1" s="442"/>
      <c r="AE1" s="177" t="s">
        <v>1519</v>
      </c>
    </row>
    <row r="2" spans="1:60" ht="25.15" customHeight="1" x14ac:dyDescent="0.2">
      <c r="A2" s="178" t="s">
        <v>1520</v>
      </c>
      <c r="B2" s="179"/>
      <c r="C2" s="443" t="s">
        <v>17</v>
      </c>
      <c r="D2" s="444"/>
      <c r="E2" s="444"/>
      <c r="F2" s="444"/>
      <c r="G2" s="445"/>
      <c r="AE2" s="177" t="s">
        <v>81</v>
      </c>
    </row>
    <row r="3" spans="1:60" ht="25.15" hidden="1" customHeight="1" x14ac:dyDescent="0.2">
      <c r="A3" s="178" t="s">
        <v>1521</v>
      </c>
      <c r="B3" s="179"/>
      <c r="C3" s="446"/>
      <c r="D3" s="444"/>
      <c r="E3" s="444"/>
      <c r="F3" s="444"/>
      <c r="G3" s="445"/>
      <c r="AE3" s="177" t="s">
        <v>1522</v>
      </c>
    </row>
    <row r="4" spans="1:60" ht="25.15" hidden="1" customHeight="1" x14ac:dyDescent="0.2">
      <c r="A4" s="178" t="s">
        <v>1523</v>
      </c>
      <c r="B4" s="179"/>
      <c r="C4" s="446"/>
      <c r="D4" s="444"/>
      <c r="E4" s="444"/>
      <c r="F4" s="444"/>
      <c r="G4" s="445"/>
      <c r="AE4" s="177" t="s">
        <v>1524</v>
      </c>
    </row>
    <row r="5" spans="1:60" hidden="1" x14ac:dyDescent="0.2">
      <c r="A5" s="180" t="s">
        <v>1525</v>
      </c>
      <c r="B5" s="181"/>
      <c r="C5" s="181"/>
      <c r="D5" s="182"/>
      <c r="E5" s="182"/>
      <c r="F5" s="182"/>
      <c r="G5" s="183"/>
      <c r="AE5" s="177" t="s">
        <v>1526</v>
      </c>
    </row>
    <row r="7" spans="1:60" ht="51" x14ac:dyDescent="0.2">
      <c r="A7" s="184" t="s">
        <v>1527</v>
      </c>
      <c r="B7" s="185" t="s">
        <v>1528</v>
      </c>
      <c r="C7" s="185" t="s">
        <v>1529</v>
      </c>
      <c r="D7" s="184" t="s">
        <v>141</v>
      </c>
      <c r="E7" s="184" t="s">
        <v>1530</v>
      </c>
      <c r="F7" s="186" t="s">
        <v>1531</v>
      </c>
      <c r="G7" s="184" t="s">
        <v>1532</v>
      </c>
      <c r="H7" s="187" t="s">
        <v>1533</v>
      </c>
      <c r="I7" s="187" t="s">
        <v>1534</v>
      </c>
      <c r="J7" s="187" t="s">
        <v>1535</v>
      </c>
      <c r="K7" s="187" t="s">
        <v>1536</v>
      </c>
      <c r="L7" s="187" t="s">
        <v>41</v>
      </c>
      <c r="M7" s="187" t="s">
        <v>1537</v>
      </c>
      <c r="N7" s="187" t="s">
        <v>1538</v>
      </c>
      <c r="O7" s="187" t="s">
        <v>1539</v>
      </c>
      <c r="P7" s="187" t="s">
        <v>1540</v>
      </c>
      <c r="Q7" s="187" t="s">
        <v>1541</v>
      </c>
      <c r="R7" s="187" t="s">
        <v>1542</v>
      </c>
      <c r="S7" s="187" t="s">
        <v>1543</v>
      </c>
      <c r="T7" s="187" t="s">
        <v>1544</v>
      </c>
      <c r="U7" s="187" t="s">
        <v>1545</v>
      </c>
    </row>
    <row r="8" spans="1:60" x14ac:dyDescent="0.2">
      <c r="A8" s="188" t="s">
        <v>1546</v>
      </c>
      <c r="B8" s="189" t="s">
        <v>168</v>
      </c>
      <c r="C8" s="190" t="s">
        <v>275</v>
      </c>
      <c r="D8" s="191"/>
      <c r="E8" s="192"/>
      <c r="F8" s="193"/>
      <c r="G8" s="193">
        <f>SUMIF(AE9:AE10,"&lt;&gt;NOR",G9:G10)</f>
        <v>0</v>
      </c>
      <c r="H8" s="193"/>
      <c r="I8" s="193">
        <f>SUM(I9:I10)</f>
        <v>41447.17</v>
      </c>
      <c r="J8" s="193"/>
      <c r="K8" s="193">
        <f>SUM(K9:K10)</f>
        <v>8402.83</v>
      </c>
      <c r="L8" s="193"/>
      <c r="M8" s="193">
        <f>SUM(M9:M10)</f>
        <v>0</v>
      </c>
      <c r="N8" s="194"/>
      <c r="O8" s="194">
        <f>SUM(O9:O10)</f>
        <v>0.26500000000000001</v>
      </c>
      <c r="P8" s="194"/>
      <c r="Q8" s="194">
        <f>SUM(Q9:Q10)</f>
        <v>0</v>
      </c>
      <c r="R8" s="194"/>
      <c r="S8" s="194"/>
      <c r="T8" s="188"/>
      <c r="U8" s="194">
        <f>SUM(U9:U10)</f>
        <v>4.2</v>
      </c>
      <c r="AE8" s="177" t="s">
        <v>1547</v>
      </c>
    </row>
    <row r="9" spans="1:60" outlineLevel="1" x14ac:dyDescent="0.2">
      <c r="A9" s="195">
        <v>1</v>
      </c>
      <c r="B9" s="195" t="s">
        <v>1548</v>
      </c>
      <c r="C9" s="196" t="s">
        <v>1549</v>
      </c>
      <c r="D9" s="197" t="s">
        <v>209</v>
      </c>
      <c r="E9" s="198">
        <v>1</v>
      </c>
      <c r="F9" s="199">
        <v>0</v>
      </c>
      <c r="G9" s="199">
        <f>E9*F9</f>
        <v>0</v>
      </c>
      <c r="H9" s="199">
        <v>47.17</v>
      </c>
      <c r="I9" s="199">
        <f>ROUND(E9*H9,2)</f>
        <v>47.17</v>
      </c>
      <c r="J9" s="199">
        <v>8402.83</v>
      </c>
      <c r="K9" s="199">
        <f>ROUND(E9*J9,2)</f>
        <v>8402.83</v>
      </c>
      <c r="L9" s="199">
        <v>21</v>
      </c>
      <c r="M9" s="199">
        <f>G9*(1+L9/100)</f>
        <v>0</v>
      </c>
      <c r="N9" s="200">
        <v>1E-3</v>
      </c>
      <c r="O9" s="200">
        <f>ROUND(E9*N9,5)</f>
        <v>1E-3</v>
      </c>
      <c r="P9" s="200">
        <v>0</v>
      </c>
      <c r="Q9" s="200">
        <f>ROUND(E9*P9,5)</f>
        <v>0</v>
      </c>
      <c r="R9" s="200"/>
      <c r="S9" s="200"/>
      <c r="T9" s="201">
        <v>4.2</v>
      </c>
      <c r="U9" s="200">
        <f>ROUND(E9*T9,2)</f>
        <v>4.2</v>
      </c>
      <c r="V9" s="202"/>
      <c r="W9" s="202"/>
      <c r="X9" s="202"/>
      <c r="Y9" s="202"/>
      <c r="Z9" s="202"/>
      <c r="AA9" s="202"/>
      <c r="AB9" s="202"/>
      <c r="AC9" s="202"/>
      <c r="AD9" s="202"/>
      <c r="AE9" s="202" t="s">
        <v>1550</v>
      </c>
      <c r="AF9" s="202"/>
      <c r="AG9" s="202"/>
      <c r="AH9" s="202"/>
      <c r="AI9" s="202"/>
      <c r="AJ9" s="202"/>
      <c r="AK9" s="202"/>
      <c r="AL9" s="202"/>
      <c r="AM9" s="202"/>
      <c r="AN9" s="202"/>
      <c r="AO9" s="202"/>
      <c r="AP9" s="202"/>
      <c r="AQ9" s="202"/>
      <c r="AR9" s="202"/>
      <c r="AS9" s="202"/>
      <c r="AT9" s="202"/>
      <c r="AU9" s="202"/>
      <c r="AV9" s="202"/>
      <c r="AW9" s="202"/>
      <c r="AX9" s="202"/>
      <c r="AY9" s="202"/>
      <c r="AZ9" s="202"/>
      <c r="BA9" s="202"/>
      <c r="BB9" s="202"/>
      <c r="BC9" s="202"/>
      <c r="BD9" s="202"/>
      <c r="BE9" s="202"/>
      <c r="BF9" s="202"/>
      <c r="BG9" s="202"/>
      <c r="BH9" s="202"/>
    </row>
    <row r="10" spans="1:60" ht="22.5" outlineLevel="1" x14ac:dyDescent="0.2">
      <c r="A10" s="195">
        <v>2</v>
      </c>
      <c r="B10" s="195" t="s">
        <v>1551</v>
      </c>
      <c r="C10" s="196" t="s">
        <v>1552</v>
      </c>
      <c r="D10" s="197" t="s">
        <v>209</v>
      </c>
      <c r="E10" s="198">
        <v>1</v>
      </c>
      <c r="F10" s="199">
        <v>0</v>
      </c>
      <c r="G10" s="199">
        <f>E10*F10</f>
        <v>0</v>
      </c>
      <c r="H10" s="199">
        <v>41400</v>
      </c>
      <c r="I10" s="199">
        <f>ROUND(E10*H10,2)</f>
        <v>41400</v>
      </c>
      <c r="J10" s="199">
        <v>0</v>
      </c>
      <c r="K10" s="199">
        <f>ROUND(E10*J10,2)</f>
        <v>0</v>
      </c>
      <c r="L10" s="199">
        <v>21</v>
      </c>
      <c r="M10" s="199">
        <f>G10*(1+L10/100)</f>
        <v>0</v>
      </c>
      <c r="N10" s="200">
        <v>0.26400000000000001</v>
      </c>
      <c r="O10" s="200">
        <f>ROUND(E10*N10,5)</f>
        <v>0.26400000000000001</v>
      </c>
      <c r="P10" s="200">
        <v>0</v>
      </c>
      <c r="Q10" s="200">
        <f>ROUND(E10*P10,5)</f>
        <v>0</v>
      </c>
      <c r="R10" s="200"/>
      <c r="S10" s="200"/>
      <c r="T10" s="201">
        <v>0</v>
      </c>
      <c r="U10" s="200">
        <f>ROUND(E10*T10,2)</f>
        <v>0</v>
      </c>
      <c r="V10" s="202"/>
      <c r="W10" s="202"/>
      <c r="X10" s="202"/>
      <c r="Y10" s="202"/>
      <c r="Z10" s="202"/>
      <c r="AA10" s="202"/>
      <c r="AB10" s="202"/>
      <c r="AC10" s="202"/>
      <c r="AD10" s="202"/>
      <c r="AE10" s="202" t="s">
        <v>1553</v>
      </c>
      <c r="AF10" s="202"/>
      <c r="AG10" s="202"/>
      <c r="AH10" s="202"/>
      <c r="AI10" s="202"/>
      <c r="AJ10" s="202"/>
      <c r="AK10" s="202"/>
      <c r="AL10" s="202"/>
      <c r="AM10" s="202"/>
      <c r="AN10" s="202"/>
      <c r="AO10" s="202"/>
      <c r="AP10" s="202"/>
      <c r="AQ10" s="202"/>
      <c r="AR10" s="202"/>
      <c r="AS10" s="202"/>
      <c r="AT10" s="202"/>
      <c r="AU10" s="202"/>
      <c r="AV10" s="202"/>
      <c r="AW10" s="202"/>
      <c r="AX10" s="202"/>
      <c r="AY10" s="202"/>
      <c r="AZ10" s="202"/>
      <c r="BA10" s="202"/>
      <c r="BB10" s="202"/>
      <c r="BC10" s="202"/>
      <c r="BD10" s="202"/>
      <c r="BE10" s="202"/>
      <c r="BF10" s="202"/>
      <c r="BG10" s="202"/>
      <c r="BH10" s="202"/>
    </row>
    <row r="11" spans="1:60" x14ac:dyDescent="0.2">
      <c r="A11" s="203" t="s">
        <v>1546</v>
      </c>
      <c r="B11" s="203" t="s">
        <v>192</v>
      </c>
      <c r="C11" s="204" t="s">
        <v>518</v>
      </c>
      <c r="D11" s="205"/>
      <c r="E11" s="206"/>
      <c r="F11" s="207"/>
      <c r="G11" s="207">
        <f>SUMIF(AE12:AE16,"&lt;&gt;NOR",G12:G16)</f>
        <v>0</v>
      </c>
      <c r="H11" s="207"/>
      <c r="I11" s="207">
        <f>SUM(I12:I16)</f>
        <v>9339.4800000000014</v>
      </c>
      <c r="J11" s="207"/>
      <c r="K11" s="207">
        <f>SUM(K12:K16)</f>
        <v>45948.020000000004</v>
      </c>
      <c r="L11" s="207"/>
      <c r="M11" s="207">
        <f>SUM(M12:M16)</f>
        <v>0</v>
      </c>
      <c r="N11" s="208"/>
      <c r="O11" s="208">
        <f>SUM(O12:O16)</f>
        <v>10.00296</v>
      </c>
      <c r="P11" s="208"/>
      <c r="Q11" s="208">
        <f>SUM(Q12:Q16)</f>
        <v>0</v>
      </c>
      <c r="R11" s="208"/>
      <c r="S11" s="208"/>
      <c r="T11" s="209"/>
      <c r="U11" s="208">
        <f>SUM(U12:U16)</f>
        <v>74.05</v>
      </c>
      <c r="AE11" s="177" t="s">
        <v>1547</v>
      </c>
    </row>
    <row r="12" spans="1:60" outlineLevel="1" x14ac:dyDescent="0.2">
      <c r="A12" s="195">
        <v>3</v>
      </c>
      <c r="B12" s="195" t="s">
        <v>1554</v>
      </c>
      <c r="C12" s="196" t="s">
        <v>1555</v>
      </c>
      <c r="D12" s="197" t="s">
        <v>178</v>
      </c>
      <c r="E12" s="198">
        <v>45</v>
      </c>
      <c r="F12" s="199">
        <v>0</v>
      </c>
      <c r="G12" s="199">
        <f>E12*F12</f>
        <v>0</v>
      </c>
      <c r="H12" s="199">
        <v>0</v>
      </c>
      <c r="I12" s="199">
        <f>ROUND(E12*H12,2)</f>
        <v>0</v>
      </c>
      <c r="J12" s="199">
        <v>132.5</v>
      </c>
      <c r="K12" s="199">
        <f>ROUND(E12*J12,2)</f>
        <v>5962.5</v>
      </c>
      <c r="L12" s="199">
        <v>21</v>
      </c>
      <c r="M12" s="199">
        <f>G12*(1+L12/100)</f>
        <v>0</v>
      </c>
      <c r="N12" s="200">
        <v>0</v>
      </c>
      <c r="O12" s="200">
        <f>ROUND(E12*N12,5)</f>
        <v>0</v>
      </c>
      <c r="P12" s="200">
        <v>0</v>
      </c>
      <c r="Q12" s="200">
        <f>ROUND(E12*P12,5)</f>
        <v>0</v>
      </c>
      <c r="R12" s="200"/>
      <c r="S12" s="200"/>
      <c r="T12" s="201">
        <v>0.06</v>
      </c>
      <c r="U12" s="200">
        <f>ROUND(E12*T12,2)</f>
        <v>2.7</v>
      </c>
      <c r="V12" s="202"/>
      <c r="W12" s="202"/>
      <c r="X12" s="202"/>
      <c r="Y12" s="202"/>
      <c r="Z12" s="202"/>
      <c r="AA12" s="202"/>
      <c r="AB12" s="202"/>
      <c r="AC12" s="202"/>
      <c r="AD12" s="202"/>
      <c r="AE12" s="202" t="s">
        <v>1550</v>
      </c>
      <c r="AF12" s="202"/>
      <c r="AG12" s="202"/>
      <c r="AH12" s="202"/>
      <c r="AI12" s="202"/>
      <c r="AJ12" s="202"/>
      <c r="AK12" s="202"/>
      <c r="AL12" s="202"/>
      <c r="AM12" s="202"/>
      <c r="AN12" s="202"/>
      <c r="AO12" s="202"/>
      <c r="AP12" s="202"/>
      <c r="AQ12" s="202"/>
      <c r="AR12" s="202"/>
      <c r="AS12" s="202"/>
      <c r="AT12" s="202"/>
      <c r="AU12" s="202"/>
      <c r="AV12" s="202"/>
      <c r="AW12" s="202"/>
      <c r="AX12" s="202"/>
      <c r="AY12" s="202"/>
      <c r="AZ12" s="202"/>
      <c r="BA12" s="202"/>
      <c r="BB12" s="202"/>
      <c r="BC12" s="202"/>
      <c r="BD12" s="202"/>
      <c r="BE12" s="202"/>
      <c r="BF12" s="202"/>
      <c r="BG12" s="202"/>
      <c r="BH12" s="202"/>
    </row>
    <row r="13" spans="1:60" ht="22.5" outlineLevel="1" x14ac:dyDescent="0.2">
      <c r="A13" s="195">
        <v>4</v>
      </c>
      <c r="B13" s="195" t="s">
        <v>1556</v>
      </c>
      <c r="C13" s="196" t="s">
        <v>1557</v>
      </c>
      <c r="D13" s="197" t="s">
        <v>178</v>
      </c>
      <c r="E13" s="198">
        <v>5</v>
      </c>
      <c r="F13" s="199">
        <v>0</v>
      </c>
      <c r="G13" s="199">
        <f t="shared" ref="G13:G16" si="0">E13*F13</f>
        <v>0</v>
      </c>
      <c r="H13" s="199">
        <v>879.52</v>
      </c>
      <c r="I13" s="199">
        <f>ROUND(E13*H13,2)</f>
        <v>4397.6000000000004</v>
      </c>
      <c r="J13" s="199">
        <v>3475.48</v>
      </c>
      <c r="K13" s="199">
        <f>ROUND(E13*J13,2)</f>
        <v>17377.400000000001</v>
      </c>
      <c r="L13" s="199">
        <v>21</v>
      </c>
      <c r="M13" s="199">
        <f>G13*(1+L13/100)</f>
        <v>0</v>
      </c>
      <c r="N13" s="200">
        <v>0.90935999999999995</v>
      </c>
      <c r="O13" s="200">
        <f>ROUND(E13*N13,5)</f>
        <v>4.5468000000000002</v>
      </c>
      <c r="P13" s="200">
        <v>0</v>
      </c>
      <c r="Q13" s="200">
        <f>ROUND(E13*P13,5)</f>
        <v>0</v>
      </c>
      <c r="R13" s="200"/>
      <c r="S13" s="200"/>
      <c r="T13" s="201">
        <v>6.4861700000000004</v>
      </c>
      <c r="U13" s="200">
        <f>ROUND(E13*T13,2)</f>
        <v>32.43</v>
      </c>
      <c r="V13" s="202"/>
      <c r="W13" s="202"/>
      <c r="X13" s="202"/>
      <c r="Y13" s="202"/>
      <c r="Z13" s="202"/>
      <c r="AA13" s="202"/>
      <c r="AB13" s="202"/>
      <c r="AC13" s="202"/>
      <c r="AD13" s="202"/>
      <c r="AE13" s="202" t="s">
        <v>1558</v>
      </c>
      <c r="AF13" s="202"/>
      <c r="AG13" s="202"/>
      <c r="AH13" s="202"/>
      <c r="AI13" s="202"/>
      <c r="AJ13" s="202"/>
      <c r="AK13" s="202"/>
      <c r="AL13" s="202"/>
      <c r="AM13" s="202"/>
      <c r="AN13" s="202"/>
      <c r="AO13" s="202"/>
      <c r="AP13" s="202"/>
      <c r="AQ13" s="202"/>
      <c r="AR13" s="202"/>
      <c r="AS13" s="202"/>
      <c r="AT13" s="202"/>
      <c r="AU13" s="202"/>
      <c r="AV13" s="202"/>
      <c r="AW13" s="202"/>
      <c r="AX13" s="202"/>
      <c r="AY13" s="202"/>
      <c r="AZ13" s="202"/>
      <c r="BA13" s="202"/>
      <c r="BB13" s="202"/>
      <c r="BC13" s="202"/>
      <c r="BD13" s="202"/>
      <c r="BE13" s="202"/>
      <c r="BF13" s="202"/>
      <c r="BG13" s="202"/>
      <c r="BH13" s="202"/>
    </row>
    <row r="14" spans="1:60" ht="22.5" outlineLevel="1" x14ac:dyDescent="0.2">
      <c r="A14" s="195">
        <v>5</v>
      </c>
      <c r="B14" s="195" t="s">
        <v>1559</v>
      </c>
      <c r="C14" s="196" t="s">
        <v>1560</v>
      </c>
      <c r="D14" s="197" t="s">
        <v>178</v>
      </c>
      <c r="E14" s="198">
        <v>2</v>
      </c>
      <c r="F14" s="199">
        <v>0</v>
      </c>
      <c r="G14" s="199">
        <f t="shared" si="0"/>
        <v>0</v>
      </c>
      <c r="H14" s="199">
        <v>879.52</v>
      </c>
      <c r="I14" s="199">
        <f>ROUND(E14*H14,2)</f>
        <v>1759.04</v>
      </c>
      <c r="J14" s="199">
        <v>4370.4799999999996</v>
      </c>
      <c r="K14" s="199">
        <f>ROUND(E14*J14,2)</f>
        <v>8740.9599999999991</v>
      </c>
      <c r="L14" s="199">
        <v>21</v>
      </c>
      <c r="M14" s="199">
        <f>G14*(1+L14/100)</f>
        <v>0</v>
      </c>
      <c r="N14" s="200">
        <v>0.90935999999999995</v>
      </c>
      <c r="O14" s="200">
        <f>ROUND(E14*N14,5)</f>
        <v>1.8187199999999999</v>
      </c>
      <c r="P14" s="200">
        <v>0</v>
      </c>
      <c r="Q14" s="200">
        <f>ROUND(E14*P14,5)</f>
        <v>0</v>
      </c>
      <c r="R14" s="200"/>
      <c r="S14" s="200"/>
      <c r="T14" s="201">
        <v>6.4861700000000004</v>
      </c>
      <c r="U14" s="200">
        <f>ROUND(E14*T14,2)</f>
        <v>12.97</v>
      </c>
      <c r="V14" s="202"/>
      <c r="W14" s="202"/>
      <c r="X14" s="202"/>
      <c r="Y14" s="202"/>
      <c r="Z14" s="202"/>
      <c r="AA14" s="202"/>
      <c r="AB14" s="202"/>
      <c r="AC14" s="202"/>
      <c r="AD14" s="202"/>
      <c r="AE14" s="202" t="s">
        <v>1550</v>
      </c>
      <c r="AF14" s="202"/>
      <c r="AG14" s="202"/>
      <c r="AH14" s="202"/>
      <c r="AI14" s="202"/>
      <c r="AJ14" s="202"/>
      <c r="AK14" s="202"/>
      <c r="AL14" s="202"/>
      <c r="AM14" s="202"/>
      <c r="AN14" s="202"/>
      <c r="AO14" s="202"/>
      <c r="AP14" s="202"/>
      <c r="AQ14" s="202"/>
      <c r="AR14" s="202"/>
      <c r="AS14" s="202"/>
      <c r="AT14" s="202"/>
      <c r="AU14" s="202"/>
      <c r="AV14" s="202"/>
      <c r="AW14" s="202"/>
      <c r="AX14" s="202"/>
      <c r="AY14" s="202"/>
      <c r="AZ14" s="202"/>
      <c r="BA14" s="202"/>
      <c r="BB14" s="202"/>
      <c r="BC14" s="202"/>
      <c r="BD14" s="202"/>
      <c r="BE14" s="202"/>
      <c r="BF14" s="202"/>
      <c r="BG14" s="202"/>
      <c r="BH14" s="202"/>
    </row>
    <row r="15" spans="1:60" ht="22.5" outlineLevel="1" x14ac:dyDescent="0.2">
      <c r="A15" s="195">
        <v>6</v>
      </c>
      <c r="B15" s="195" t="s">
        <v>1559</v>
      </c>
      <c r="C15" s="196" t="s">
        <v>1561</v>
      </c>
      <c r="D15" s="197" t="s">
        <v>178</v>
      </c>
      <c r="E15" s="198">
        <v>3</v>
      </c>
      <c r="F15" s="199">
        <v>0</v>
      </c>
      <c r="G15" s="199">
        <f t="shared" si="0"/>
        <v>0</v>
      </c>
      <c r="H15" s="199">
        <v>879.52</v>
      </c>
      <c r="I15" s="199">
        <f>ROUND(E15*H15,2)</f>
        <v>2638.56</v>
      </c>
      <c r="J15" s="199">
        <v>3970.48</v>
      </c>
      <c r="K15" s="199">
        <f>ROUND(E15*J15,2)</f>
        <v>11911.44</v>
      </c>
      <c r="L15" s="199">
        <v>21</v>
      </c>
      <c r="M15" s="199">
        <f>G15*(1+L15/100)</f>
        <v>0</v>
      </c>
      <c r="N15" s="200">
        <v>0.90935999999999995</v>
      </c>
      <c r="O15" s="200">
        <f>ROUND(E15*N15,5)</f>
        <v>2.7280799999999998</v>
      </c>
      <c r="P15" s="200">
        <v>0</v>
      </c>
      <c r="Q15" s="200">
        <f>ROUND(E15*P15,5)</f>
        <v>0</v>
      </c>
      <c r="R15" s="200"/>
      <c r="S15" s="200"/>
      <c r="T15" s="201">
        <v>6.4861700000000004</v>
      </c>
      <c r="U15" s="200">
        <f>ROUND(E15*T15,2)</f>
        <v>19.46</v>
      </c>
      <c r="V15" s="202"/>
      <c r="W15" s="202"/>
      <c r="X15" s="202"/>
      <c r="Y15" s="202"/>
      <c r="Z15" s="202"/>
      <c r="AA15" s="202"/>
      <c r="AB15" s="202"/>
      <c r="AC15" s="202"/>
      <c r="AD15" s="202"/>
      <c r="AE15" s="202" t="s">
        <v>1550</v>
      </c>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row>
    <row r="16" spans="1:60" outlineLevel="1" x14ac:dyDescent="0.2">
      <c r="A16" s="195">
        <v>7</v>
      </c>
      <c r="B16" s="195" t="s">
        <v>1559</v>
      </c>
      <c r="C16" s="196" t="s">
        <v>1562</v>
      </c>
      <c r="D16" s="197" t="s">
        <v>1563</v>
      </c>
      <c r="E16" s="198">
        <v>1</v>
      </c>
      <c r="F16" s="199">
        <v>0</v>
      </c>
      <c r="G16" s="199">
        <f t="shared" si="0"/>
        <v>0</v>
      </c>
      <c r="H16" s="199">
        <v>544.28</v>
      </c>
      <c r="I16" s="199">
        <f>ROUND(E16*H16,2)</f>
        <v>544.28</v>
      </c>
      <c r="J16" s="199">
        <v>1955.72</v>
      </c>
      <c r="K16" s="199">
        <f>ROUND(E16*J16,2)</f>
        <v>1955.72</v>
      </c>
      <c r="L16" s="199">
        <v>21</v>
      </c>
      <c r="M16" s="199">
        <f>G16*(1+L16/100)</f>
        <v>0</v>
      </c>
      <c r="N16" s="200">
        <v>0.90935999999999995</v>
      </c>
      <c r="O16" s="200">
        <f>ROUND(E16*N16,5)</f>
        <v>0.90935999999999995</v>
      </c>
      <c r="P16" s="200">
        <v>0</v>
      </c>
      <c r="Q16" s="200">
        <f>ROUND(E16*P16,5)</f>
        <v>0</v>
      </c>
      <c r="R16" s="200"/>
      <c r="S16" s="200"/>
      <c r="T16" s="201">
        <v>6.4861700000000004</v>
      </c>
      <c r="U16" s="200">
        <f>ROUND(E16*T16,2)</f>
        <v>6.49</v>
      </c>
      <c r="V16" s="202"/>
      <c r="W16" s="202"/>
      <c r="X16" s="202"/>
      <c r="Y16" s="202"/>
      <c r="Z16" s="202"/>
      <c r="AA16" s="202"/>
      <c r="AB16" s="202"/>
      <c r="AC16" s="202"/>
      <c r="AD16" s="202"/>
      <c r="AE16" s="202" t="s">
        <v>1550</v>
      </c>
      <c r="AF16" s="202"/>
      <c r="AG16" s="202"/>
      <c r="AH16" s="202"/>
      <c r="AI16" s="202"/>
      <c r="AJ16" s="202"/>
      <c r="AK16" s="202"/>
      <c r="AL16" s="202"/>
      <c r="AM16" s="202"/>
      <c r="AN16" s="202"/>
      <c r="AO16" s="202"/>
      <c r="AP16" s="202"/>
      <c r="AQ16" s="202"/>
      <c r="AR16" s="202"/>
      <c r="AS16" s="202"/>
      <c r="AT16" s="202"/>
      <c r="AU16" s="202"/>
      <c r="AV16" s="202"/>
      <c r="AW16" s="202"/>
      <c r="AX16" s="202"/>
      <c r="AY16" s="202"/>
      <c r="AZ16" s="202"/>
      <c r="BA16" s="202"/>
      <c r="BB16" s="202"/>
      <c r="BC16" s="202"/>
      <c r="BD16" s="202"/>
      <c r="BE16" s="202"/>
      <c r="BF16" s="202"/>
      <c r="BG16" s="202"/>
      <c r="BH16" s="202"/>
    </row>
    <row r="17" spans="1:60" x14ac:dyDescent="0.2">
      <c r="A17" s="203" t="s">
        <v>1546</v>
      </c>
      <c r="B17" s="203" t="s">
        <v>902</v>
      </c>
      <c r="C17" s="204" t="s">
        <v>1564</v>
      </c>
      <c r="D17" s="205"/>
      <c r="E17" s="206"/>
      <c r="F17" s="207"/>
      <c r="G17" s="207">
        <f>SUMIF(AE18:AE38,"&lt;&gt;NOR",G18:G38)</f>
        <v>0</v>
      </c>
      <c r="H17" s="207"/>
      <c r="I17" s="207">
        <f>SUM(I18:I38)</f>
        <v>55616.270000000004</v>
      </c>
      <c r="J17" s="207"/>
      <c r="K17" s="207">
        <f>SUM(K18:K38)</f>
        <v>66815.63</v>
      </c>
      <c r="L17" s="207"/>
      <c r="M17" s="207">
        <f>SUM(M18:M38)</f>
        <v>0</v>
      </c>
      <c r="N17" s="208"/>
      <c r="O17" s="208">
        <f>SUM(O18:O38)</f>
        <v>0.13391999999999998</v>
      </c>
      <c r="P17" s="208"/>
      <c r="Q17" s="208">
        <f>SUM(Q18:Q38)</f>
        <v>0.26973999999999998</v>
      </c>
      <c r="R17" s="208"/>
      <c r="S17" s="208"/>
      <c r="T17" s="209"/>
      <c r="U17" s="208">
        <f>SUM(U18:U38)</f>
        <v>112.07000000000001</v>
      </c>
      <c r="AE17" s="177" t="s">
        <v>1547</v>
      </c>
    </row>
    <row r="18" spans="1:60" outlineLevel="1" x14ac:dyDescent="0.2">
      <c r="A18" s="195">
        <v>8</v>
      </c>
      <c r="B18" s="195" t="s">
        <v>1565</v>
      </c>
      <c r="C18" s="196" t="s">
        <v>1566</v>
      </c>
      <c r="D18" s="197" t="s">
        <v>209</v>
      </c>
      <c r="E18" s="198">
        <v>6</v>
      </c>
      <c r="F18" s="199">
        <v>0</v>
      </c>
      <c r="G18" s="199">
        <f>E18*F18</f>
        <v>0</v>
      </c>
      <c r="H18" s="199">
        <v>0</v>
      </c>
      <c r="I18" s="199">
        <f t="shared" ref="I18:I38" si="1">ROUND(E18*H18,2)</f>
        <v>0</v>
      </c>
      <c r="J18" s="199">
        <v>130.5</v>
      </c>
      <c r="K18" s="199">
        <f t="shared" ref="K18:K38" si="2">ROUND(E18*J18,2)</f>
        <v>783</v>
      </c>
      <c r="L18" s="199">
        <v>21</v>
      </c>
      <c r="M18" s="199">
        <f t="shared" ref="M18:M38" si="3">G18*(1+L18/100)</f>
        <v>0</v>
      </c>
      <c r="N18" s="200">
        <v>0</v>
      </c>
      <c r="O18" s="200">
        <f t="shared" ref="O18:O38" si="4">ROUND(E18*N18,5)</f>
        <v>0</v>
      </c>
      <c r="P18" s="200">
        <v>3.0999999999999999E-3</v>
      </c>
      <c r="Q18" s="200">
        <f t="shared" ref="Q18:Q38" si="5">ROUND(E18*P18,5)</f>
        <v>1.8599999999999998E-2</v>
      </c>
      <c r="R18" s="200"/>
      <c r="S18" s="200"/>
      <c r="T18" s="201">
        <v>0.31</v>
      </c>
      <c r="U18" s="200">
        <f t="shared" ref="U18:U38" si="6">ROUND(E18*T18,2)</f>
        <v>1.86</v>
      </c>
      <c r="V18" s="202"/>
      <c r="W18" s="202"/>
      <c r="X18" s="202"/>
      <c r="Y18" s="202"/>
      <c r="Z18" s="202"/>
      <c r="AA18" s="202"/>
      <c r="AB18" s="202"/>
      <c r="AC18" s="202"/>
      <c r="AD18" s="202"/>
      <c r="AE18" s="202" t="s">
        <v>1550</v>
      </c>
      <c r="AF18" s="202"/>
      <c r="AG18" s="202"/>
      <c r="AH18" s="202"/>
      <c r="AI18" s="202"/>
      <c r="AJ18" s="202"/>
      <c r="AK18" s="202"/>
      <c r="AL18" s="202"/>
      <c r="AM18" s="202"/>
      <c r="AN18" s="202"/>
      <c r="AO18" s="202"/>
      <c r="AP18" s="202"/>
      <c r="AQ18" s="202"/>
      <c r="AR18" s="202"/>
      <c r="AS18" s="202"/>
      <c r="AT18" s="202"/>
      <c r="AU18" s="202"/>
      <c r="AV18" s="202"/>
      <c r="AW18" s="202"/>
      <c r="AX18" s="202"/>
      <c r="AY18" s="202"/>
      <c r="AZ18" s="202"/>
      <c r="BA18" s="202"/>
      <c r="BB18" s="202"/>
      <c r="BC18" s="202"/>
      <c r="BD18" s="202"/>
      <c r="BE18" s="202"/>
      <c r="BF18" s="202"/>
      <c r="BG18" s="202"/>
      <c r="BH18" s="202"/>
    </row>
    <row r="19" spans="1:60" outlineLevel="1" x14ac:dyDescent="0.2">
      <c r="A19" s="195">
        <v>9</v>
      </c>
      <c r="B19" s="195" t="s">
        <v>1567</v>
      </c>
      <c r="C19" s="196" t="s">
        <v>1568</v>
      </c>
      <c r="D19" s="197" t="s">
        <v>178</v>
      </c>
      <c r="E19" s="198">
        <v>18</v>
      </c>
      <c r="F19" s="199">
        <v>0</v>
      </c>
      <c r="G19" s="199">
        <f t="shared" ref="G19:G38" si="7">E19*F19</f>
        <v>0</v>
      </c>
      <c r="H19" s="199">
        <v>0</v>
      </c>
      <c r="I19" s="199">
        <f t="shared" si="1"/>
        <v>0</v>
      </c>
      <c r="J19" s="199">
        <v>34.9</v>
      </c>
      <c r="K19" s="199">
        <f t="shared" si="2"/>
        <v>628.20000000000005</v>
      </c>
      <c r="L19" s="199">
        <v>21</v>
      </c>
      <c r="M19" s="199">
        <f t="shared" si="3"/>
        <v>0</v>
      </c>
      <c r="N19" s="200">
        <v>0</v>
      </c>
      <c r="O19" s="200">
        <f t="shared" si="4"/>
        <v>0</v>
      </c>
      <c r="P19" s="200">
        <v>1.98E-3</v>
      </c>
      <c r="Q19" s="200">
        <f t="shared" si="5"/>
        <v>3.5639999999999998E-2</v>
      </c>
      <c r="R19" s="200"/>
      <c r="S19" s="200"/>
      <c r="T19" s="201">
        <v>8.3000000000000004E-2</v>
      </c>
      <c r="U19" s="200">
        <f t="shared" si="6"/>
        <v>1.49</v>
      </c>
      <c r="V19" s="202"/>
      <c r="W19" s="202"/>
      <c r="X19" s="202"/>
      <c r="Y19" s="202"/>
      <c r="Z19" s="202"/>
      <c r="AA19" s="202"/>
      <c r="AB19" s="202"/>
      <c r="AC19" s="202"/>
      <c r="AD19" s="202"/>
      <c r="AE19" s="202" t="s">
        <v>1550</v>
      </c>
      <c r="AF19" s="202"/>
      <c r="AG19" s="202"/>
      <c r="AH19" s="202"/>
      <c r="AI19" s="202"/>
      <c r="AJ19" s="202"/>
      <c r="AK19" s="202"/>
      <c r="AL19" s="202"/>
      <c r="AM19" s="202"/>
      <c r="AN19" s="202"/>
      <c r="AO19" s="202"/>
      <c r="AP19" s="202"/>
      <c r="AQ19" s="202"/>
      <c r="AR19" s="202"/>
      <c r="AS19" s="202"/>
      <c r="AT19" s="202"/>
      <c r="AU19" s="202"/>
      <c r="AV19" s="202"/>
      <c r="AW19" s="202"/>
      <c r="AX19" s="202"/>
      <c r="AY19" s="202"/>
      <c r="AZ19" s="202"/>
      <c r="BA19" s="202"/>
      <c r="BB19" s="202"/>
      <c r="BC19" s="202"/>
      <c r="BD19" s="202"/>
      <c r="BE19" s="202"/>
      <c r="BF19" s="202"/>
      <c r="BG19" s="202"/>
      <c r="BH19" s="202"/>
    </row>
    <row r="20" spans="1:60" outlineLevel="1" x14ac:dyDescent="0.2">
      <c r="A20" s="195">
        <v>10</v>
      </c>
      <c r="B20" s="195" t="s">
        <v>1569</v>
      </c>
      <c r="C20" s="196" t="s">
        <v>1570</v>
      </c>
      <c r="D20" s="197" t="s">
        <v>209</v>
      </c>
      <c r="E20" s="198">
        <v>1</v>
      </c>
      <c r="F20" s="199">
        <v>0</v>
      </c>
      <c r="G20" s="199">
        <f t="shared" si="7"/>
        <v>0</v>
      </c>
      <c r="H20" s="199">
        <v>1027</v>
      </c>
      <c r="I20" s="199">
        <f t="shared" si="1"/>
        <v>1027</v>
      </c>
      <c r="J20" s="199">
        <v>0</v>
      </c>
      <c r="K20" s="199">
        <f t="shared" si="2"/>
        <v>0</v>
      </c>
      <c r="L20" s="199">
        <v>21</v>
      </c>
      <c r="M20" s="199">
        <f t="shared" si="3"/>
        <v>0</v>
      </c>
      <c r="N20" s="200">
        <v>2.3000000000000001E-4</v>
      </c>
      <c r="O20" s="200">
        <f t="shared" si="4"/>
        <v>2.3000000000000001E-4</v>
      </c>
      <c r="P20" s="200">
        <v>0</v>
      </c>
      <c r="Q20" s="200">
        <f t="shared" si="5"/>
        <v>0</v>
      </c>
      <c r="R20" s="200"/>
      <c r="S20" s="200"/>
      <c r="T20" s="201">
        <v>0</v>
      </c>
      <c r="U20" s="200">
        <f t="shared" si="6"/>
        <v>0</v>
      </c>
      <c r="V20" s="202"/>
      <c r="W20" s="202"/>
      <c r="X20" s="202"/>
      <c r="Y20" s="202"/>
      <c r="Z20" s="202"/>
      <c r="AA20" s="202"/>
      <c r="AB20" s="202"/>
      <c r="AC20" s="202"/>
      <c r="AD20" s="202"/>
      <c r="AE20" s="202" t="s">
        <v>1553</v>
      </c>
      <c r="AF20" s="202"/>
      <c r="AG20" s="202"/>
      <c r="AH20" s="202"/>
      <c r="AI20" s="202"/>
      <c r="AJ20" s="202"/>
      <c r="AK20" s="202"/>
      <c r="AL20" s="202"/>
      <c r="AM20" s="202"/>
      <c r="AN20" s="202"/>
      <c r="AO20" s="202"/>
      <c r="AP20" s="202"/>
      <c r="AQ20" s="202"/>
      <c r="AR20" s="202"/>
      <c r="AS20" s="202"/>
      <c r="AT20" s="202"/>
      <c r="AU20" s="202"/>
      <c r="AV20" s="202"/>
      <c r="AW20" s="202"/>
      <c r="AX20" s="202"/>
      <c r="AY20" s="202"/>
      <c r="AZ20" s="202"/>
      <c r="BA20" s="202"/>
      <c r="BB20" s="202"/>
      <c r="BC20" s="202"/>
      <c r="BD20" s="202"/>
      <c r="BE20" s="202"/>
      <c r="BF20" s="202"/>
      <c r="BG20" s="202"/>
      <c r="BH20" s="202"/>
    </row>
    <row r="21" spans="1:60" ht="22.5" outlineLevel="1" x14ac:dyDescent="0.2">
      <c r="A21" s="195">
        <v>11</v>
      </c>
      <c r="B21" s="195" t="s">
        <v>1571</v>
      </c>
      <c r="C21" s="196" t="s">
        <v>1572</v>
      </c>
      <c r="D21" s="197" t="s">
        <v>209</v>
      </c>
      <c r="E21" s="198">
        <v>1</v>
      </c>
      <c r="F21" s="199">
        <v>0</v>
      </c>
      <c r="G21" s="199">
        <f t="shared" si="7"/>
        <v>0</v>
      </c>
      <c r="H21" s="199">
        <v>220.71</v>
      </c>
      <c r="I21" s="199">
        <f t="shared" si="1"/>
        <v>220.71</v>
      </c>
      <c r="J21" s="199">
        <v>491.28999999999996</v>
      </c>
      <c r="K21" s="199">
        <f t="shared" si="2"/>
        <v>491.29</v>
      </c>
      <c r="L21" s="199">
        <v>21</v>
      </c>
      <c r="M21" s="199">
        <f t="shared" si="3"/>
        <v>0</v>
      </c>
      <c r="N21" s="200">
        <v>7.3999999999999999E-4</v>
      </c>
      <c r="O21" s="200">
        <f t="shared" si="4"/>
        <v>7.3999999999999999E-4</v>
      </c>
      <c r="P21" s="200">
        <v>0</v>
      </c>
      <c r="Q21" s="200">
        <f t="shared" si="5"/>
        <v>0</v>
      </c>
      <c r="R21" s="200"/>
      <c r="S21" s="200"/>
      <c r="T21" s="201">
        <v>0.92300000000000004</v>
      </c>
      <c r="U21" s="200">
        <f t="shared" si="6"/>
        <v>0.92</v>
      </c>
      <c r="V21" s="202"/>
      <c r="W21" s="202"/>
      <c r="X21" s="202"/>
      <c r="Y21" s="202"/>
      <c r="Z21" s="202"/>
      <c r="AA21" s="202"/>
      <c r="AB21" s="202"/>
      <c r="AC21" s="202"/>
      <c r="AD21" s="202"/>
      <c r="AE21" s="202" t="s">
        <v>1550</v>
      </c>
      <c r="AF21" s="202"/>
      <c r="AG21" s="202"/>
      <c r="AH21" s="202"/>
      <c r="AI21" s="202"/>
      <c r="AJ21" s="202"/>
      <c r="AK21" s="202"/>
      <c r="AL21" s="202"/>
      <c r="AM21" s="202"/>
      <c r="AN21" s="202"/>
      <c r="AO21" s="202"/>
      <c r="AP21" s="202"/>
      <c r="AQ21" s="202"/>
      <c r="AR21" s="202"/>
      <c r="AS21" s="202"/>
      <c r="AT21" s="202"/>
      <c r="AU21" s="202"/>
      <c r="AV21" s="202"/>
      <c r="AW21" s="202"/>
      <c r="AX21" s="202"/>
      <c r="AY21" s="202"/>
      <c r="AZ21" s="202"/>
      <c r="BA21" s="202"/>
      <c r="BB21" s="202"/>
      <c r="BC21" s="202"/>
      <c r="BD21" s="202"/>
      <c r="BE21" s="202"/>
      <c r="BF21" s="202"/>
      <c r="BG21" s="202"/>
      <c r="BH21" s="202"/>
    </row>
    <row r="22" spans="1:60" outlineLevel="1" x14ac:dyDescent="0.2">
      <c r="A22" s="195">
        <v>12</v>
      </c>
      <c r="B22" s="195" t="s">
        <v>1573</v>
      </c>
      <c r="C22" s="196" t="s">
        <v>1574</v>
      </c>
      <c r="D22" s="197" t="s">
        <v>178</v>
      </c>
      <c r="E22" s="198">
        <v>45</v>
      </c>
      <c r="F22" s="199">
        <v>0</v>
      </c>
      <c r="G22" s="199">
        <f t="shared" si="7"/>
        <v>0</v>
      </c>
      <c r="H22" s="199">
        <v>0</v>
      </c>
      <c r="I22" s="199">
        <f t="shared" si="1"/>
        <v>0</v>
      </c>
      <c r="J22" s="199">
        <v>227</v>
      </c>
      <c r="K22" s="199">
        <f t="shared" si="2"/>
        <v>10215</v>
      </c>
      <c r="L22" s="199">
        <v>21</v>
      </c>
      <c r="M22" s="199">
        <f t="shared" si="3"/>
        <v>0</v>
      </c>
      <c r="N22" s="200">
        <v>0</v>
      </c>
      <c r="O22" s="200">
        <f t="shared" si="4"/>
        <v>0</v>
      </c>
      <c r="P22" s="200">
        <v>0</v>
      </c>
      <c r="Q22" s="200">
        <f t="shared" si="5"/>
        <v>0</v>
      </c>
      <c r="R22" s="200"/>
      <c r="S22" s="200"/>
      <c r="T22" s="201">
        <v>0.46500000000000002</v>
      </c>
      <c r="U22" s="200">
        <f t="shared" si="6"/>
        <v>20.93</v>
      </c>
      <c r="V22" s="202"/>
      <c r="W22" s="202"/>
      <c r="X22" s="202"/>
      <c r="Y22" s="202"/>
      <c r="Z22" s="202"/>
      <c r="AA22" s="202"/>
      <c r="AB22" s="202"/>
      <c r="AC22" s="202"/>
      <c r="AD22" s="202"/>
      <c r="AE22" s="202" t="s">
        <v>1550</v>
      </c>
      <c r="AF22" s="202"/>
      <c r="AG22" s="202"/>
      <c r="AH22" s="202"/>
      <c r="AI22" s="202"/>
      <c r="AJ22" s="202"/>
      <c r="AK22" s="202"/>
      <c r="AL22" s="202"/>
      <c r="AM22" s="202"/>
      <c r="AN22" s="202"/>
      <c r="AO22" s="202"/>
      <c r="AP22" s="202"/>
      <c r="AQ22" s="202"/>
      <c r="AR22" s="202"/>
      <c r="AS22" s="202"/>
      <c r="AT22" s="202"/>
      <c r="AU22" s="202"/>
      <c r="AV22" s="202"/>
      <c r="AW22" s="202"/>
      <c r="AX22" s="202"/>
      <c r="AY22" s="202"/>
      <c r="AZ22" s="202"/>
      <c r="BA22" s="202"/>
      <c r="BB22" s="202"/>
      <c r="BC22" s="202"/>
      <c r="BD22" s="202"/>
      <c r="BE22" s="202"/>
      <c r="BF22" s="202"/>
      <c r="BG22" s="202"/>
      <c r="BH22" s="202"/>
    </row>
    <row r="23" spans="1:60" ht="22.5" outlineLevel="1" x14ac:dyDescent="0.2">
      <c r="A23" s="195">
        <v>13</v>
      </c>
      <c r="B23" s="195" t="s">
        <v>1575</v>
      </c>
      <c r="C23" s="196" t="s">
        <v>1576</v>
      </c>
      <c r="D23" s="197" t="s">
        <v>242</v>
      </c>
      <c r="E23" s="198">
        <v>1</v>
      </c>
      <c r="F23" s="199">
        <v>0</v>
      </c>
      <c r="G23" s="199">
        <f t="shared" si="7"/>
        <v>0</v>
      </c>
      <c r="H23" s="199">
        <v>0</v>
      </c>
      <c r="I23" s="199">
        <f t="shared" si="1"/>
        <v>0</v>
      </c>
      <c r="J23" s="199">
        <v>1928</v>
      </c>
      <c r="K23" s="199">
        <f t="shared" si="2"/>
        <v>1928</v>
      </c>
      <c r="L23" s="199">
        <v>21</v>
      </c>
      <c r="M23" s="199">
        <f t="shared" si="3"/>
        <v>0</v>
      </c>
      <c r="N23" s="200">
        <v>0</v>
      </c>
      <c r="O23" s="200">
        <f t="shared" si="4"/>
        <v>0</v>
      </c>
      <c r="P23" s="200">
        <v>0</v>
      </c>
      <c r="Q23" s="200">
        <f t="shared" si="5"/>
        <v>0</v>
      </c>
      <c r="R23" s="200"/>
      <c r="S23" s="200"/>
      <c r="T23" s="201">
        <v>3.379</v>
      </c>
      <c r="U23" s="200">
        <f t="shared" si="6"/>
        <v>3.38</v>
      </c>
      <c r="V23" s="202"/>
      <c r="W23" s="202"/>
      <c r="X23" s="202"/>
      <c r="Y23" s="202"/>
      <c r="Z23" s="202"/>
      <c r="AA23" s="202"/>
      <c r="AB23" s="202"/>
      <c r="AC23" s="202"/>
      <c r="AD23" s="202"/>
      <c r="AE23" s="202" t="s">
        <v>1550</v>
      </c>
      <c r="AF23" s="202"/>
      <c r="AG23" s="202"/>
      <c r="AH23" s="202"/>
      <c r="AI23" s="202"/>
      <c r="AJ23" s="202"/>
      <c r="AK23" s="202"/>
      <c r="AL23" s="202"/>
      <c r="AM23" s="202"/>
      <c r="AN23" s="202"/>
      <c r="AO23" s="202"/>
      <c r="AP23" s="202"/>
      <c r="AQ23" s="202"/>
      <c r="AR23" s="202"/>
      <c r="AS23" s="202"/>
      <c r="AT23" s="202"/>
      <c r="AU23" s="202"/>
      <c r="AV23" s="202"/>
      <c r="AW23" s="202"/>
      <c r="AX23" s="202"/>
      <c r="AY23" s="202"/>
      <c r="AZ23" s="202"/>
      <c r="BA23" s="202"/>
      <c r="BB23" s="202"/>
      <c r="BC23" s="202"/>
      <c r="BD23" s="202"/>
      <c r="BE23" s="202"/>
      <c r="BF23" s="202"/>
      <c r="BG23" s="202"/>
      <c r="BH23" s="202"/>
    </row>
    <row r="24" spans="1:60" outlineLevel="1" x14ac:dyDescent="0.2">
      <c r="A24" s="195">
        <v>14</v>
      </c>
      <c r="B24" s="195" t="s">
        <v>1577</v>
      </c>
      <c r="C24" s="196" t="s">
        <v>1578</v>
      </c>
      <c r="D24" s="197" t="s">
        <v>209</v>
      </c>
      <c r="E24" s="198">
        <v>1</v>
      </c>
      <c r="F24" s="199">
        <v>0</v>
      </c>
      <c r="G24" s="199">
        <f t="shared" si="7"/>
        <v>0</v>
      </c>
      <c r="H24" s="199">
        <v>0</v>
      </c>
      <c r="I24" s="199">
        <f t="shared" si="1"/>
        <v>0</v>
      </c>
      <c r="J24" s="199">
        <v>294</v>
      </c>
      <c r="K24" s="199">
        <f t="shared" si="2"/>
        <v>294</v>
      </c>
      <c r="L24" s="199">
        <v>21</v>
      </c>
      <c r="M24" s="199">
        <f t="shared" si="3"/>
        <v>0</v>
      </c>
      <c r="N24" s="200">
        <v>0</v>
      </c>
      <c r="O24" s="200">
        <f t="shared" si="4"/>
        <v>0</v>
      </c>
      <c r="P24" s="200">
        <v>8.2000000000000003E-2</v>
      </c>
      <c r="Q24" s="200">
        <f t="shared" si="5"/>
        <v>8.2000000000000003E-2</v>
      </c>
      <c r="R24" s="200"/>
      <c r="S24" s="200"/>
      <c r="T24" s="201">
        <v>0.63</v>
      </c>
      <c r="U24" s="200">
        <f t="shared" si="6"/>
        <v>0.63</v>
      </c>
      <c r="V24" s="202"/>
      <c r="W24" s="202"/>
      <c r="X24" s="202"/>
      <c r="Y24" s="202"/>
      <c r="Z24" s="202"/>
      <c r="AA24" s="202"/>
      <c r="AB24" s="202"/>
      <c r="AC24" s="202"/>
      <c r="AD24" s="202"/>
      <c r="AE24" s="202" t="s">
        <v>1550</v>
      </c>
      <c r="AF24" s="202"/>
      <c r="AG24" s="202"/>
      <c r="AH24" s="202"/>
      <c r="AI24" s="202"/>
      <c r="AJ24" s="202"/>
      <c r="AK24" s="202"/>
      <c r="AL24" s="202"/>
      <c r="AM24" s="202"/>
      <c r="AN24" s="202"/>
      <c r="AO24" s="202"/>
      <c r="AP24" s="202"/>
      <c r="AQ24" s="202"/>
      <c r="AR24" s="202"/>
      <c r="AS24" s="202"/>
      <c r="AT24" s="202"/>
      <c r="AU24" s="202"/>
      <c r="AV24" s="202"/>
      <c r="AW24" s="202"/>
      <c r="AX24" s="202"/>
      <c r="AY24" s="202"/>
      <c r="AZ24" s="202"/>
      <c r="BA24" s="202"/>
      <c r="BB24" s="202"/>
      <c r="BC24" s="202"/>
      <c r="BD24" s="202"/>
      <c r="BE24" s="202"/>
      <c r="BF24" s="202"/>
      <c r="BG24" s="202"/>
      <c r="BH24" s="202"/>
    </row>
    <row r="25" spans="1:60" ht="22.5" outlineLevel="1" x14ac:dyDescent="0.2">
      <c r="A25" s="195">
        <v>15</v>
      </c>
      <c r="B25" s="195" t="s">
        <v>1579</v>
      </c>
      <c r="C25" s="196" t="s">
        <v>1580</v>
      </c>
      <c r="D25" s="197" t="s">
        <v>178</v>
      </c>
      <c r="E25" s="198">
        <v>5</v>
      </c>
      <c r="F25" s="199">
        <v>0</v>
      </c>
      <c r="G25" s="199">
        <f t="shared" si="7"/>
        <v>0</v>
      </c>
      <c r="H25" s="199">
        <v>0</v>
      </c>
      <c r="I25" s="199">
        <f t="shared" si="1"/>
        <v>0</v>
      </c>
      <c r="J25" s="199">
        <v>123.5</v>
      </c>
      <c r="K25" s="199">
        <f t="shared" si="2"/>
        <v>617.5</v>
      </c>
      <c r="L25" s="199">
        <v>21</v>
      </c>
      <c r="M25" s="199">
        <f t="shared" si="3"/>
        <v>0</v>
      </c>
      <c r="N25" s="200">
        <v>0</v>
      </c>
      <c r="O25" s="200">
        <f t="shared" si="4"/>
        <v>0</v>
      </c>
      <c r="P25" s="200">
        <v>2.6700000000000002E-2</v>
      </c>
      <c r="Q25" s="200">
        <f t="shared" si="5"/>
        <v>0.13350000000000001</v>
      </c>
      <c r="R25" s="200"/>
      <c r="S25" s="200"/>
      <c r="T25" s="201">
        <v>0.29299999999999998</v>
      </c>
      <c r="U25" s="200">
        <f t="shared" si="6"/>
        <v>1.47</v>
      </c>
      <c r="V25" s="202"/>
      <c r="W25" s="202"/>
      <c r="X25" s="202"/>
      <c r="Y25" s="202"/>
      <c r="Z25" s="202"/>
      <c r="AA25" s="202"/>
      <c r="AB25" s="202"/>
      <c r="AC25" s="202"/>
      <c r="AD25" s="202"/>
      <c r="AE25" s="202" t="s">
        <v>1550</v>
      </c>
      <c r="AF25" s="202"/>
      <c r="AG25" s="202"/>
      <c r="AH25" s="202"/>
      <c r="AI25" s="202"/>
      <c r="AJ25" s="202"/>
      <c r="AK25" s="202"/>
      <c r="AL25" s="202"/>
      <c r="AM25" s="202"/>
      <c r="AN25" s="202"/>
      <c r="AO25" s="202"/>
      <c r="AP25" s="202"/>
      <c r="AQ25" s="202"/>
      <c r="AR25" s="202"/>
      <c r="AS25" s="202"/>
      <c r="AT25" s="202"/>
      <c r="AU25" s="202"/>
      <c r="AV25" s="202"/>
      <c r="AW25" s="202"/>
      <c r="AX25" s="202"/>
      <c r="AY25" s="202"/>
      <c r="AZ25" s="202"/>
      <c r="BA25" s="202"/>
      <c r="BB25" s="202"/>
      <c r="BC25" s="202"/>
      <c r="BD25" s="202"/>
      <c r="BE25" s="202"/>
      <c r="BF25" s="202"/>
      <c r="BG25" s="202"/>
      <c r="BH25" s="202"/>
    </row>
    <row r="26" spans="1:60" outlineLevel="1" x14ac:dyDescent="0.2">
      <c r="A26" s="195">
        <v>16</v>
      </c>
      <c r="B26" s="195" t="s">
        <v>1581</v>
      </c>
      <c r="C26" s="196" t="s">
        <v>1582</v>
      </c>
      <c r="D26" s="197" t="s">
        <v>178</v>
      </c>
      <c r="E26" s="198">
        <v>6</v>
      </c>
      <c r="F26" s="199">
        <v>0</v>
      </c>
      <c r="G26" s="199">
        <f t="shared" si="7"/>
        <v>0</v>
      </c>
      <c r="H26" s="199">
        <v>145.99</v>
      </c>
      <c r="I26" s="199">
        <f t="shared" si="1"/>
        <v>875.94</v>
      </c>
      <c r="J26" s="199">
        <v>170.01</v>
      </c>
      <c r="K26" s="199">
        <f t="shared" si="2"/>
        <v>1020.06</v>
      </c>
      <c r="L26" s="199">
        <v>21</v>
      </c>
      <c r="M26" s="199">
        <f t="shared" si="3"/>
        <v>0</v>
      </c>
      <c r="N26" s="200">
        <v>3.4000000000000002E-4</v>
      </c>
      <c r="O26" s="200">
        <f t="shared" si="4"/>
        <v>2.0400000000000001E-3</v>
      </c>
      <c r="P26" s="200">
        <v>0</v>
      </c>
      <c r="Q26" s="200">
        <f t="shared" si="5"/>
        <v>0</v>
      </c>
      <c r="R26" s="200"/>
      <c r="S26" s="200"/>
      <c r="T26" s="201">
        <v>0.32</v>
      </c>
      <c r="U26" s="200">
        <f t="shared" si="6"/>
        <v>1.92</v>
      </c>
      <c r="V26" s="202"/>
      <c r="W26" s="202"/>
      <c r="X26" s="202"/>
      <c r="Y26" s="202"/>
      <c r="Z26" s="202"/>
      <c r="AA26" s="202"/>
      <c r="AB26" s="202"/>
      <c r="AC26" s="202"/>
      <c r="AD26" s="202"/>
      <c r="AE26" s="202" t="s">
        <v>1550</v>
      </c>
      <c r="AF26" s="202"/>
      <c r="AG26" s="202"/>
      <c r="AH26" s="202"/>
      <c r="AI26" s="202"/>
      <c r="AJ26" s="202"/>
      <c r="AK26" s="202"/>
      <c r="AL26" s="202"/>
      <c r="AM26" s="202"/>
      <c r="AN26" s="202"/>
      <c r="AO26" s="202"/>
      <c r="AP26" s="202"/>
      <c r="AQ26" s="202"/>
      <c r="AR26" s="202"/>
      <c r="AS26" s="202"/>
      <c r="AT26" s="202"/>
      <c r="AU26" s="202"/>
      <c r="AV26" s="202"/>
      <c r="AW26" s="202"/>
      <c r="AX26" s="202"/>
      <c r="AY26" s="202"/>
      <c r="AZ26" s="202"/>
      <c r="BA26" s="202"/>
      <c r="BB26" s="202"/>
      <c r="BC26" s="202"/>
      <c r="BD26" s="202"/>
      <c r="BE26" s="202"/>
      <c r="BF26" s="202"/>
      <c r="BG26" s="202"/>
      <c r="BH26" s="202"/>
    </row>
    <row r="27" spans="1:60" outlineLevel="1" x14ac:dyDescent="0.2">
      <c r="A27" s="195">
        <v>17</v>
      </c>
      <c r="B27" s="195" t="s">
        <v>1583</v>
      </c>
      <c r="C27" s="196" t="s">
        <v>1584</v>
      </c>
      <c r="D27" s="197" t="s">
        <v>178</v>
      </c>
      <c r="E27" s="198">
        <v>5</v>
      </c>
      <c r="F27" s="199">
        <v>0</v>
      </c>
      <c r="G27" s="199">
        <f t="shared" si="7"/>
        <v>0</v>
      </c>
      <c r="H27" s="199">
        <v>115.49</v>
      </c>
      <c r="I27" s="199">
        <f t="shared" si="1"/>
        <v>577.45000000000005</v>
      </c>
      <c r="J27" s="199">
        <v>170.01</v>
      </c>
      <c r="K27" s="199">
        <f t="shared" si="2"/>
        <v>850.05</v>
      </c>
      <c r="L27" s="199">
        <v>21</v>
      </c>
      <c r="M27" s="199">
        <f t="shared" si="3"/>
        <v>0</v>
      </c>
      <c r="N27" s="200">
        <v>3.8000000000000002E-4</v>
      </c>
      <c r="O27" s="200">
        <f t="shared" si="4"/>
        <v>1.9E-3</v>
      </c>
      <c r="P27" s="200">
        <v>0</v>
      </c>
      <c r="Q27" s="200">
        <f t="shared" si="5"/>
        <v>0</v>
      </c>
      <c r="R27" s="200"/>
      <c r="S27" s="200"/>
      <c r="T27" s="201">
        <v>0.32</v>
      </c>
      <c r="U27" s="200">
        <f t="shared" si="6"/>
        <v>1.6</v>
      </c>
      <c r="V27" s="202"/>
      <c r="W27" s="202"/>
      <c r="X27" s="202"/>
      <c r="Y27" s="202"/>
      <c r="Z27" s="202"/>
      <c r="AA27" s="202"/>
      <c r="AB27" s="202"/>
      <c r="AC27" s="202"/>
      <c r="AD27" s="202"/>
      <c r="AE27" s="202" t="s">
        <v>1550</v>
      </c>
      <c r="AF27" s="202"/>
      <c r="AG27" s="202"/>
      <c r="AH27" s="202"/>
      <c r="AI27" s="202"/>
      <c r="AJ27" s="202"/>
      <c r="AK27" s="202"/>
      <c r="AL27" s="202"/>
      <c r="AM27" s="202"/>
      <c r="AN27" s="202"/>
      <c r="AO27" s="202"/>
      <c r="AP27" s="202"/>
      <c r="AQ27" s="202"/>
      <c r="AR27" s="202"/>
      <c r="AS27" s="202"/>
      <c r="AT27" s="202"/>
      <c r="AU27" s="202"/>
      <c r="AV27" s="202"/>
      <c r="AW27" s="202"/>
      <c r="AX27" s="202"/>
      <c r="AY27" s="202"/>
      <c r="AZ27" s="202"/>
      <c r="BA27" s="202"/>
      <c r="BB27" s="202"/>
      <c r="BC27" s="202"/>
      <c r="BD27" s="202"/>
      <c r="BE27" s="202"/>
      <c r="BF27" s="202"/>
      <c r="BG27" s="202"/>
      <c r="BH27" s="202"/>
    </row>
    <row r="28" spans="1:60" outlineLevel="1" x14ac:dyDescent="0.2">
      <c r="A28" s="195">
        <v>18</v>
      </c>
      <c r="B28" s="195" t="s">
        <v>1585</v>
      </c>
      <c r="C28" s="196" t="s">
        <v>1586</v>
      </c>
      <c r="D28" s="197" t="s">
        <v>178</v>
      </c>
      <c r="E28" s="198">
        <v>12</v>
      </c>
      <c r="F28" s="199">
        <v>0</v>
      </c>
      <c r="G28" s="199">
        <f t="shared" si="7"/>
        <v>0</v>
      </c>
      <c r="H28" s="199">
        <v>129.26</v>
      </c>
      <c r="I28" s="199">
        <f t="shared" si="1"/>
        <v>1551.12</v>
      </c>
      <c r="J28" s="199">
        <v>190.74</v>
      </c>
      <c r="K28" s="199">
        <f t="shared" si="2"/>
        <v>2288.88</v>
      </c>
      <c r="L28" s="199">
        <v>21</v>
      </c>
      <c r="M28" s="199">
        <f t="shared" si="3"/>
        <v>0</v>
      </c>
      <c r="N28" s="200">
        <v>4.6999999999999999E-4</v>
      </c>
      <c r="O28" s="200">
        <f t="shared" si="4"/>
        <v>5.64E-3</v>
      </c>
      <c r="P28" s="200">
        <v>0</v>
      </c>
      <c r="Q28" s="200">
        <f t="shared" si="5"/>
        <v>0</v>
      </c>
      <c r="R28" s="200"/>
      <c r="S28" s="200"/>
      <c r="T28" s="201">
        <v>0.35899999999999999</v>
      </c>
      <c r="U28" s="200">
        <f t="shared" si="6"/>
        <v>4.3099999999999996</v>
      </c>
      <c r="V28" s="202"/>
      <c r="W28" s="202"/>
      <c r="X28" s="202"/>
      <c r="Y28" s="202"/>
      <c r="Z28" s="202"/>
      <c r="AA28" s="202"/>
      <c r="AB28" s="202"/>
      <c r="AC28" s="202"/>
      <c r="AD28" s="202"/>
      <c r="AE28" s="202" t="s">
        <v>1550</v>
      </c>
      <c r="AF28" s="202"/>
      <c r="AG28" s="202"/>
      <c r="AH28" s="202"/>
      <c r="AI28" s="202"/>
      <c r="AJ28" s="202"/>
      <c r="AK28" s="202"/>
      <c r="AL28" s="202"/>
      <c r="AM28" s="202"/>
      <c r="AN28" s="202"/>
      <c r="AO28" s="202"/>
      <c r="AP28" s="202"/>
      <c r="AQ28" s="202"/>
      <c r="AR28" s="202"/>
      <c r="AS28" s="202"/>
      <c r="AT28" s="202"/>
      <c r="AU28" s="202"/>
      <c r="AV28" s="202"/>
      <c r="AW28" s="202"/>
      <c r="AX28" s="202"/>
      <c r="AY28" s="202"/>
      <c r="AZ28" s="202"/>
      <c r="BA28" s="202"/>
      <c r="BB28" s="202"/>
      <c r="BC28" s="202"/>
      <c r="BD28" s="202"/>
      <c r="BE28" s="202"/>
      <c r="BF28" s="202"/>
      <c r="BG28" s="202"/>
      <c r="BH28" s="202"/>
    </row>
    <row r="29" spans="1:60" outlineLevel="1" x14ac:dyDescent="0.2">
      <c r="A29" s="195">
        <v>19</v>
      </c>
      <c r="B29" s="195" t="s">
        <v>1587</v>
      </c>
      <c r="C29" s="196" t="s">
        <v>1588</v>
      </c>
      <c r="D29" s="197" t="s">
        <v>178</v>
      </c>
      <c r="E29" s="198">
        <v>6</v>
      </c>
      <c r="F29" s="199">
        <v>0</v>
      </c>
      <c r="G29" s="199">
        <f t="shared" si="7"/>
        <v>0</v>
      </c>
      <c r="H29" s="199">
        <v>391.79</v>
      </c>
      <c r="I29" s="199">
        <f t="shared" si="1"/>
        <v>2350.7399999999998</v>
      </c>
      <c r="J29" s="199">
        <v>623.21</v>
      </c>
      <c r="K29" s="199">
        <f t="shared" si="2"/>
        <v>3739.26</v>
      </c>
      <c r="L29" s="199">
        <v>21</v>
      </c>
      <c r="M29" s="199">
        <f t="shared" si="3"/>
        <v>0</v>
      </c>
      <c r="N29" s="200">
        <v>1.5200000000000001E-3</v>
      </c>
      <c r="O29" s="200">
        <f t="shared" si="4"/>
        <v>9.1199999999999996E-3</v>
      </c>
      <c r="P29" s="200">
        <v>0</v>
      </c>
      <c r="Q29" s="200">
        <f t="shared" si="5"/>
        <v>0</v>
      </c>
      <c r="R29" s="200"/>
      <c r="S29" s="200"/>
      <c r="T29" s="201">
        <v>1.173</v>
      </c>
      <c r="U29" s="200">
        <f t="shared" si="6"/>
        <v>7.04</v>
      </c>
      <c r="V29" s="202"/>
      <c r="W29" s="202"/>
      <c r="X29" s="202"/>
      <c r="Y29" s="202"/>
      <c r="Z29" s="202"/>
      <c r="AA29" s="202"/>
      <c r="AB29" s="202"/>
      <c r="AC29" s="202"/>
      <c r="AD29" s="202"/>
      <c r="AE29" s="202" t="s">
        <v>1550</v>
      </c>
      <c r="AF29" s="202"/>
      <c r="AG29" s="202"/>
      <c r="AH29" s="202"/>
      <c r="AI29" s="202"/>
      <c r="AJ29" s="202"/>
      <c r="AK29" s="202"/>
      <c r="AL29" s="202"/>
      <c r="AM29" s="202"/>
      <c r="AN29" s="202"/>
      <c r="AO29" s="202"/>
      <c r="AP29" s="202"/>
      <c r="AQ29" s="202"/>
      <c r="AR29" s="202"/>
      <c r="AS29" s="202"/>
      <c r="AT29" s="202"/>
      <c r="AU29" s="202"/>
      <c r="AV29" s="202"/>
      <c r="AW29" s="202"/>
      <c r="AX29" s="202"/>
      <c r="AY29" s="202"/>
      <c r="AZ29" s="202"/>
      <c r="BA29" s="202"/>
      <c r="BB29" s="202"/>
      <c r="BC29" s="202"/>
      <c r="BD29" s="202"/>
      <c r="BE29" s="202"/>
      <c r="BF29" s="202"/>
      <c r="BG29" s="202"/>
      <c r="BH29" s="202"/>
    </row>
    <row r="30" spans="1:60" outlineLevel="1" x14ac:dyDescent="0.2">
      <c r="A30" s="195">
        <v>20</v>
      </c>
      <c r="B30" s="195" t="s">
        <v>1589</v>
      </c>
      <c r="C30" s="196" t="s">
        <v>1590</v>
      </c>
      <c r="D30" s="197" t="s">
        <v>178</v>
      </c>
      <c r="E30" s="198">
        <v>104</v>
      </c>
      <c r="F30" s="199">
        <v>0</v>
      </c>
      <c r="G30" s="199">
        <f t="shared" si="7"/>
        <v>0</v>
      </c>
      <c r="H30" s="199">
        <v>2.94</v>
      </c>
      <c r="I30" s="199">
        <f t="shared" si="1"/>
        <v>305.76</v>
      </c>
      <c r="J30" s="199">
        <v>31.359999999999996</v>
      </c>
      <c r="K30" s="199">
        <f t="shared" si="2"/>
        <v>3261.44</v>
      </c>
      <c r="L30" s="199">
        <v>21</v>
      </c>
      <c r="M30" s="199">
        <f t="shared" si="3"/>
        <v>0</v>
      </c>
      <c r="N30" s="200">
        <v>0</v>
      </c>
      <c r="O30" s="200">
        <f t="shared" si="4"/>
        <v>0</v>
      </c>
      <c r="P30" s="200">
        <v>0</v>
      </c>
      <c r="Q30" s="200">
        <f t="shared" si="5"/>
        <v>0</v>
      </c>
      <c r="R30" s="200"/>
      <c r="S30" s="200"/>
      <c r="T30" s="201">
        <v>5.8999999999999997E-2</v>
      </c>
      <c r="U30" s="200">
        <f t="shared" si="6"/>
        <v>6.14</v>
      </c>
      <c r="V30" s="202"/>
      <c r="W30" s="202"/>
      <c r="X30" s="202"/>
      <c r="Y30" s="202"/>
      <c r="Z30" s="202"/>
      <c r="AA30" s="202"/>
      <c r="AB30" s="202"/>
      <c r="AC30" s="202"/>
      <c r="AD30" s="202"/>
      <c r="AE30" s="202" t="s">
        <v>1550</v>
      </c>
      <c r="AF30" s="202"/>
      <c r="AG30" s="202"/>
      <c r="AH30" s="202"/>
      <c r="AI30" s="202"/>
      <c r="AJ30" s="202"/>
      <c r="AK30" s="202"/>
      <c r="AL30" s="202"/>
      <c r="AM30" s="202"/>
      <c r="AN30" s="202"/>
      <c r="AO30" s="202"/>
      <c r="AP30" s="202"/>
      <c r="AQ30" s="202"/>
      <c r="AR30" s="202"/>
      <c r="AS30" s="202"/>
      <c r="AT30" s="202"/>
      <c r="AU30" s="202"/>
      <c r="AV30" s="202"/>
      <c r="AW30" s="202"/>
      <c r="AX30" s="202"/>
      <c r="AY30" s="202"/>
      <c r="AZ30" s="202"/>
      <c r="BA30" s="202"/>
      <c r="BB30" s="202"/>
      <c r="BC30" s="202"/>
      <c r="BD30" s="202"/>
      <c r="BE30" s="202"/>
      <c r="BF30" s="202"/>
      <c r="BG30" s="202"/>
      <c r="BH30" s="202"/>
    </row>
    <row r="31" spans="1:60" ht="22.5" outlineLevel="1" x14ac:dyDescent="0.2">
      <c r="A31" s="195">
        <v>21</v>
      </c>
      <c r="B31" s="195" t="s">
        <v>1591</v>
      </c>
      <c r="C31" s="196" t="s">
        <v>1592</v>
      </c>
      <c r="D31" s="197" t="s">
        <v>178</v>
      </c>
      <c r="E31" s="198">
        <v>70</v>
      </c>
      <c r="F31" s="199">
        <v>0</v>
      </c>
      <c r="G31" s="199">
        <f t="shared" si="7"/>
        <v>0</v>
      </c>
      <c r="H31" s="199">
        <v>420.97</v>
      </c>
      <c r="I31" s="199">
        <f t="shared" si="1"/>
        <v>29467.9</v>
      </c>
      <c r="J31" s="199">
        <v>425.03</v>
      </c>
      <c r="K31" s="199">
        <f t="shared" si="2"/>
        <v>29752.1</v>
      </c>
      <c r="L31" s="199">
        <v>21</v>
      </c>
      <c r="M31" s="199">
        <f t="shared" si="3"/>
        <v>0</v>
      </c>
      <c r="N31" s="200">
        <v>1.4400000000000001E-3</v>
      </c>
      <c r="O31" s="200">
        <f t="shared" si="4"/>
        <v>0.1008</v>
      </c>
      <c r="P31" s="200">
        <v>0</v>
      </c>
      <c r="Q31" s="200">
        <f t="shared" si="5"/>
        <v>0</v>
      </c>
      <c r="R31" s="200"/>
      <c r="S31" s="200"/>
      <c r="T31" s="201">
        <v>0.8</v>
      </c>
      <c r="U31" s="200">
        <f t="shared" si="6"/>
        <v>56</v>
      </c>
      <c r="V31" s="202"/>
      <c r="W31" s="202"/>
      <c r="X31" s="202"/>
      <c r="Y31" s="202"/>
      <c r="Z31" s="202"/>
      <c r="AA31" s="202"/>
      <c r="AB31" s="202"/>
      <c r="AC31" s="202"/>
      <c r="AD31" s="202"/>
      <c r="AE31" s="202" t="s">
        <v>1550</v>
      </c>
      <c r="AF31" s="202"/>
      <c r="AG31" s="202"/>
      <c r="AH31" s="202"/>
      <c r="AI31" s="202"/>
      <c r="AJ31" s="202"/>
      <c r="AK31" s="202"/>
      <c r="AL31" s="202"/>
      <c r="AM31" s="202"/>
      <c r="AN31" s="202"/>
      <c r="AO31" s="202"/>
      <c r="AP31" s="202"/>
      <c r="AQ31" s="202"/>
      <c r="AR31" s="202"/>
      <c r="AS31" s="202"/>
      <c r="AT31" s="202"/>
      <c r="AU31" s="202"/>
      <c r="AV31" s="202"/>
      <c r="AW31" s="202"/>
      <c r="AX31" s="202"/>
      <c r="AY31" s="202"/>
      <c r="AZ31" s="202"/>
      <c r="BA31" s="202"/>
      <c r="BB31" s="202"/>
      <c r="BC31" s="202"/>
      <c r="BD31" s="202"/>
      <c r="BE31" s="202"/>
      <c r="BF31" s="202"/>
      <c r="BG31" s="202"/>
      <c r="BH31" s="202"/>
    </row>
    <row r="32" spans="1:60" outlineLevel="1" x14ac:dyDescent="0.2">
      <c r="A32" s="195">
        <v>22</v>
      </c>
      <c r="B32" s="195" t="s">
        <v>1593</v>
      </c>
      <c r="C32" s="196" t="s">
        <v>1594</v>
      </c>
      <c r="D32" s="197" t="s">
        <v>209</v>
      </c>
      <c r="E32" s="198">
        <v>1</v>
      </c>
      <c r="F32" s="199">
        <v>0</v>
      </c>
      <c r="G32" s="199">
        <f t="shared" si="7"/>
        <v>0</v>
      </c>
      <c r="H32" s="199">
        <v>6304.84</v>
      </c>
      <c r="I32" s="199">
        <f t="shared" si="1"/>
        <v>6304.84</v>
      </c>
      <c r="J32" s="199">
        <v>230.15999999999985</v>
      </c>
      <c r="K32" s="199">
        <f t="shared" si="2"/>
        <v>230.16</v>
      </c>
      <c r="L32" s="199">
        <v>21</v>
      </c>
      <c r="M32" s="199">
        <f t="shared" si="3"/>
        <v>0</v>
      </c>
      <c r="N32" s="200">
        <v>2.6900000000000001E-3</v>
      </c>
      <c r="O32" s="200">
        <f t="shared" si="4"/>
        <v>2.6900000000000001E-3</v>
      </c>
      <c r="P32" s="200">
        <v>0</v>
      </c>
      <c r="Q32" s="200">
        <f t="shared" si="5"/>
        <v>0</v>
      </c>
      <c r="R32" s="200"/>
      <c r="S32" s="200"/>
      <c r="T32" s="201">
        <v>0.4</v>
      </c>
      <c r="U32" s="200">
        <f t="shared" si="6"/>
        <v>0.4</v>
      </c>
      <c r="V32" s="202"/>
      <c r="W32" s="202"/>
      <c r="X32" s="202"/>
      <c r="Y32" s="202"/>
      <c r="Z32" s="202"/>
      <c r="AA32" s="202"/>
      <c r="AB32" s="202"/>
      <c r="AC32" s="202"/>
      <c r="AD32" s="202"/>
      <c r="AE32" s="202" t="s">
        <v>1550</v>
      </c>
      <c r="AF32" s="202"/>
      <c r="AG32" s="202"/>
      <c r="AH32" s="202"/>
      <c r="AI32" s="202"/>
      <c r="AJ32" s="202"/>
      <c r="AK32" s="202"/>
      <c r="AL32" s="202"/>
      <c r="AM32" s="202"/>
      <c r="AN32" s="202"/>
      <c r="AO32" s="202"/>
      <c r="AP32" s="202"/>
      <c r="AQ32" s="202"/>
      <c r="AR32" s="202"/>
      <c r="AS32" s="202"/>
      <c r="AT32" s="202"/>
      <c r="AU32" s="202"/>
      <c r="AV32" s="202"/>
      <c r="AW32" s="202"/>
      <c r="AX32" s="202"/>
      <c r="AY32" s="202"/>
      <c r="AZ32" s="202"/>
      <c r="BA32" s="202"/>
      <c r="BB32" s="202"/>
      <c r="BC32" s="202"/>
      <c r="BD32" s="202"/>
      <c r="BE32" s="202"/>
      <c r="BF32" s="202"/>
      <c r="BG32" s="202"/>
      <c r="BH32" s="202"/>
    </row>
    <row r="33" spans="1:60" ht="22.5" outlineLevel="1" x14ac:dyDescent="0.2">
      <c r="A33" s="195">
        <v>23</v>
      </c>
      <c r="B33" s="195" t="s">
        <v>1593</v>
      </c>
      <c r="C33" s="196" t="s">
        <v>1595</v>
      </c>
      <c r="D33" s="197" t="s">
        <v>209</v>
      </c>
      <c r="E33" s="198">
        <v>1</v>
      </c>
      <c r="F33" s="199">
        <v>0</v>
      </c>
      <c r="G33" s="199">
        <f t="shared" si="7"/>
        <v>0</v>
      </c>
      <c r="H33" s="199">
        <v>6304.84</v>
      </c>
      <c r="I33" s="199">
        <f t="shared" si="1"/>
        <v>6304.84</v>
      </c>
      <c r="J33" s="199">
        <v>9230.16</v>
      </c>
      <c r="K33" s="199">
        <f t="shared" si="2"/>
        <v>9230.16</v>
      </c>
      <c r="L33" s="199">
        <v>21</v>
      </c>
      <c r="M33" s="199">
        <f t="shared" si="3"/>
        <v>0</v>
      </c>
      <c r="N33" s="200">
        <v>2.6900000000000001E-3</v>
      </c>
      <c r="O33" s="200">
        <f t="shared" si="4"/>
        <v>2.6900000000000001E-3</v>
      </c>
      <c r="P33" s="200">
        <v>0</v>
      </c>
      <c r="Q33" s="200">
        <f t="shared" si="5"/>
        <v>0</v>
      </c>
      <c r="R33" s="200"/>
      <c r="S33" s="200"/>
      <c r="T33" s="201">
        <v>0.4</v>
      </c>
      <c r="U33" s="200">
        <f t="shared" si="6"/>
        <v>0.4</v>
      </c>
      <c r="V33" s="202"/>
      <c r="W33" s="202"/>
      <c r="X33" s="202"/>
      <c r="Y33" s="202"/>
      <c r="Z33" s="202"/>
      <c r="AA33" s="202"/>
      <c r="AB33" s="202"/>
      <c r="AC33" s="202"/>
      <c r="AD33" s="202"/>
      <c r="AE33" s="202" t="s">
        <v>1550</v>
      </c>
      <c r="AF33" s="202"/>
      <c r="AG33" s="202"/>
      <c r="AH33" s="202"/>
      <c r="AI33" s="202"/>
      <c r="AJ33" s="202"/>
      <c r="AK33" s="202"/>
      <c r="AL33" s="202"/>
      <c r="AM33" s="202"/>
      <c r="AN33" s="202"/>
      <c r="AO33" s="202"/>
      <c r="AP33" s="202"/>
      <c r="AQ33" s="202"/>
      <c r="AR33" s="202"/>
      <c r="AS33" s="202"/>
      <c r="AT33" s="202"/>
      <c r="AU33" s="202"/>
      <c r="AV33" s="202"/>
      <c r="AW33" s="202"/>
      <c r="AX33" s="202"/>
      <c r="AY33" s="202"/>
      <c r="AZ33" s="202"/>
      <c r="BA33" s="202"/>
      <c r="BB33" s="202"/>
      <c r="BC33" s="202"/>
      <c r="BD33" s="202"/>
      <c r="BE33" s="202"/>
      <c r="BF33" s="202"/>
      <c r="BG33" s="202"/>
      <c r="BH33" s="202"/>
    </row>
    <row r="34" spans="1:60" ht="22.5" outlineLevel="1" x14ac:dyDescent="0.2">
      <c r="A34" s="195">
        <v>24</v>
      </c>
      <c r="B34" s="195" t="s">
        <v>1596</v>
      </c>
      <c r="C34" s="196" t="s">
        <v>1597</v>
      </c>
      <c r="D34" s="197" t="s">
        <v>1563</v>
      </c>
      <c r="E34" s="198">
        <v>1</v>
      </c>
      <c r="F34" s="199">
        <v>0</v>
      </c>
      <c r="G34" s="199">
        <f t="shared" si="7"/>
        <v>0</v>
      </c>
      <c r="H34" s="199">
        <v>5700.81</v>
      </c>
      <c r="I34" s="199">
        <f t="shared" si="1"/>
        <v>5700.81</v>
      </c>
      <c r="J34" s="199">
        <v>189.1899999999996</v>
      </c>
      <c r="K34" s="199">
        <f t="shared" si="2"/>
        <v>189.19</v>
      </c>
      <c r="L34" s="199">
        <v>21</v>
      </c>
      <c r="M34" s="199">
        <f t="shared" si="3"/>
        <v>0</v>
      </c>
      <c r="N34" s="200">
        <v>2.6900000000000001E-3</v>
      </c>
      <c r="O34" s="200">
        <f t="shared" si="4"/>
        <v>2.6900000000000001E-3</v>
      </c>
      <c r="P34" s="200">
        <v>0</v>
      </c>
      <c r="Q34" s="200">
        <f t="shared" si="5"/>
        <v>0</v>
      </c>
      <c r="R34" s="200"/>
      <c r="S34" s="200"/>
      <c r="T34" s="201">
        <v>0.4</v>
      </c>
      <c r="U34" s="200">
        <f t="shared" si="6"/>
        <v>0.4</v>
      </c>
      <c r="V34" s="202"/>
      <c r="W34" s="202"/>
      <c r="X34" s="202"/>
      <c r="Y34" s="202"/>
      <c r="Z34" s="202"/>
      <c r="AA34" s="202"/>
      <c r="AB34" s="202"/>
      <c r="AC34" s="202"/>
      <c r="AD34" s="202"/>
      <c r="AE34" s="202" t="s">
        <v>1550</v>
      </c>
      <c r="AF34" s="202"/>
      <c r="AG34" s="202"/>
      <c r="AH34" s="202"/>
      <c r="AI34" s="202"/>
      <c r="AJ34" s="202"/>
      <c r="AK34" s="202"/>
      <c r="AL34" s="202"/>
      <c r="AM34" s="202"/>
      <c r="AN34" s="202"/>
      <c r="AO34" s="202"/>
      <c r="AP34" s="202"/>
      <c r="AQ34" s="202"/>
      <c r="AR34" s="202"/>
      <c r="AS34" s="202"/>
      <c r="AT34" s="202"/>
      <c r="AU34" s="202"/>
      <c r="AV34" s="202"/>
      <c r="AW34" s="202"/>
      <c r="AX34" s="202"/>
      <c r="AY34" s="202"/>
      <c r="AZ34" s="202"/>
      <c r="BA34" s="202"/>
      <c r="BB34" s="202"/>
      <c r="BC34" s="202"/>
      <c r="BD34" s="202"/>
      <c r="BE34" s="202"/>
      <c r="BF34" s="202"/>
      <c r="BG34" s="202"/>
      <c r="BH34" s="202"/>
    </row>
    <row r="35" spans="1:60" outlineLevel="1" x14ac:dyDescent="0.2">
      <c r="A35" s="195">
        <v>25</v>
      </c>
      <c r="B35" s="195" t="s">
        <v>1596</v>
      </c>
      <c r="C35" s="196" t="s">
        <v>1598</v>
      </c>
      <c r="D35" s="197" t="s">
        <v>1563</v>
      </c>
      <c r="E35" s="198">
        <v>2</v>
      </c>
      <c r="F35" s="199">
        <v>0</v>
      </c>
      <c r="G35" s="199">
        <f t="shared" si="7"/>
        <v>0</v>
      </c>
      <c r="H35" s="199">
        <v>464.58</v>
      </c>
      <c r="I35" s="199">
        <f t="shared" si="1"/>
        <v>929.16</v>
      </c>
      <c r="J35" s="199">
        <v>15.420000000000016</v>
      </c>
      <c r="K35" s="199">
        <f t="shared" si="2"/>
        <v>30.84</v>
      </c>
      <c r="L35" s="199">
        <v>21</v>
      </c>
      <c r="M35" s="199">
        <f t="shared" si="3"/>
        <v>0</v>
      </c>
      <c r="N35" s="200">
        <v>2.6900000000000001E-3</v>
      </c>
      <c r="O35" s="200">
        <f t="shared" si="4"/>
        <v>5.3800000000000002E-3</v>
      </c>
      <c r="P35" s="200">
        <v>0</v>
      </c>
      <c r="Q35" s="200">
        <f t="shared" si="5"/>
        <v>0</v>
      </c>
      <c r="R35" s="200"/>
      <c r="S35" s="200"/>
      <c r="T35" s="201">
        <v>0.4</v>
      </c>
      <c r="U35" s="200">
        <f t="shared" si="6"/>
        <v>0.8</v>
      </c>
      <c r="V35" s="202"/>
      <c r="W35" s="202"/>
      <c r="X35" s="202"/>
      <c r="Y35" s="202"/>
      <c r="Z35" s="202"/>
      <c r="AA35" s="202"/>
      <c r="AB35" s="202"/>
      <c r="AC35" s="202"/>
      <c r="AD35" s="202"/>
      <c r="AE35" s="202" t="s">
        <v>1550</v>
      </c>
      <c r="AF35" s="202"/>
      <c r="AG35" s="202"/>
      <c r="AH35" s="202"/>
      <c r="AI35" s="202"/>
      <c r="AJ35" s="202"/>
      <c r="AK35" s="202"/>
      <c r="AL35" s="202"/>
      <c r="AM35" s="202"/>
      <c r="AN35" s="202"/>
      <c r="AO35" s="202"/>
      <c r="AP35" s="202"/>
      <c r="AQ35" s="202"/>
      <c r="AR35" s="202"/>
      <c r="AS35" s="202"/>
      <c r="AT35" s="202"/>
      <c r="AU35" s="202"/>
      <c r="AV35" s="202"/>
      <c r="AW35" s="202"/>
      <c r="AX35" s="202"/>
      <c r="AY35" s="202"/>
      <c r="AZ35" s="202"/>
      <c r="BA35" s="202"/>
      <c r="BB35" s="202"/>
      <c r="BC35" s="202"/>
      <c r="BD35" s="202"/>
      <c r="BE35" s="202"/>
      <c r="BF35" s="202"/>
      <c r="BG35" s="202"/>
      <c r="BH35" s="202"/>
    </row>
    <row r="36" spans="1:60" outlineLevel="1" x14ac:dyDescent="0.2">
      <c r="A36" s="195">
        <v>26</v>
      </c>
      <c r="B36" s="195" t="s">
        <v>1599</v>
      </c>
      <c r="C36" s="196" t="s">
        <v>1600</v>
      </c>
      <c r="D36" s="197" t="s">
        <v>209</v>
      </c>
      <c r="E36" s="198">
        <v>3</v>
      </c>
      <c r="F36" s="199">
        <v>0</v>
      </c>
      <c r="G36" s="199">
        <f t="shared" si="7"/>
        <v>0</v>
      </c>
      <c r="H36" s="199">
        <v>0</v>
      </c>
      <c r="I36" s="199">
        <f t="shared" si="1"/>
        <v>0</v>
      </c>
      <c r="J36" s="199">
        <v>83.5</v>
      </c>
      <c r="K36" s="199">
        <f t="shared" si="2"/>
        <v>250.5</v>
      </c>
      <c r="L36" s="199">
        <v>21</v>
      </c>
      <c r="M36" s="199">
        <f t="shared" si="3"/>
        <v>0</v>
      </c>
      <c r="N36" s="200">
        <v>0</v>
      </c>
      <c r="O36" s="200">
        <f t="shared" si="4"/>
        <v>0</v>
      </c>
      <c r="P36" s="200">
        <v>0</v>
      </c>
      <c r="Q36" s="200">
        <f t="shared" si="5"/>
        <v>0</v>
      </c>
      <c r="R36" s="200"/>
      <c r="S36" s="200"/>
      <c r="T36" s="201">
        <v>0.157</v>
      </c>
      <c r="U36" s="200">
        <f t="shared" si="6"/>
        <v>0.47</v>
      </c>
      <c r="V36" s="202"/>
      <c r="W36" s="202"/>
      <c r="X36" s="202"/>
      <c r="Y36" s="202"/>
      <c r="Z36" s="202"/>
      <c r="AA36" s="202"/>
      <c r="AB36" s="202"/>
      <c r="AC36" s="202"/>
      <c r="AD36" s="202"/>
      <c r="AE36" s="202" t="s">
        <v>1550</v>
      </c>
      <c r="AF36" s="202"/>
      <c r="AG36" s="202"/>
      <c r="AH36" s="202"/>
      <c r="AI36" s="202"/>
      <c r="AJ36" s="202"/>
      <c r="AK36" s="202"/>
      <c r="AL36" s="202"/>
      <c r="AM36" s="202"/>
      <c r="AN36" s="202"/>
      <c r="AO36" s="202"/>
      <c r="AP36" s="202"/>
      <c r="AQ36" s="202"/>
      <c r="AR36" s="202"/>
      <c r="AS36" s="202"/>
      <c r="AT36" s="202"/>
      <c r="AU36" s="202"/>
      <c r="AV36" s="202"/>
      <c r="AW36" s="202"/>
      <c r="AX36" s="202"/>
      <c r="AY36" s="202"/>
      <c r="AZ36" s="202"/>
      <c r="BA36" s="202"/>
      <c r="BB36" s="202"/>
      <c r="BC36" s="202"/>
      <c r="BD36" s="202"/>
      <c r="BE36" s="202"/>
      <c r="BF36" s="202"/>
      <c r="BG36" s="202"/>
      <c r="BH36" s="202"/>
    </row>
    <row r="37" spans="1:60" outlineLevel="1" x14ac:dyDescent="0.2">
      <c r="A37" s="195">
        <v>27</v>
      </c>
      <c r="B37" s="195" t="s">
        <v>1601</v>
      </c>
      <c r="C37" s="196" t="s">
        <v>1602</v>
      </c>
      <c r="D37" s="197" t="s">
        <v>209</v>
      </c>
      <c r="E37" s="198">
        <v>8</v>
      </c>
      <c r="F37" s="199">
        <v>0</v>
      </c>
      <c r="G37" s="199">
        <f t="shared" si="7"/>
        <v>0</v>
      </c>
      <c r="H37" s="199">
        <v>0</v>
      </c>
      <c r="I37" s="199">
        <f t="shared" si="1"/>
        <v>0</v>
      </c>
      <c r="J37" s="199">
        <v>92.5</v>
      </c>
      <c r="K37" s="199">
        <f t="shared" si="2"/>
        <v>740</v>
      </c>
      <c r="L37" s="199">
        <v>21</v>
      </c>
      <c r="M37" s="199">
        <f t="shared" si="3"/>
        <v>0</v>
      </c>
      <c r="N37" s="200">
        <v>0</v>
      </c>
      <c r="O37" s="200">
        <f t="shared" si="4"/>
        <v>0</v>
      </c>
      <c r="P37" s="200">
        <v>0</v>
      </c>
      <c r="Q37" s="200">
        <f t="shared" si="5"/>
        <v>0</v>
      </c>
      <c r="R37" s="200"/>
      <c r="S37" s="200"/>
      <c r="T37" s="201">
        <v>0.17399999999999999</v>
      </c>
      <c r="U37" s="200">
        <f t="shared" si="6"/>
        <v>1.39</v>
      </c>
      <c r="V37" s="202"/>
      <c r="W37" s="202"/>
      <c r="X37" s="202"/>
      <c r="Y37" s="202"/>
      <c r="Z37" s="202"/>
      <c r="AA37" s="202"/>
      <c r="AB37" s="202"/>
      <c r="AC37" s="202"/>
      <c r="AD37" s="202"/>
      <c r="AE37" s="202" t="s">
        <v>1550</v>
      </c>
      <c r="AF37" s="202"/>
      <c r="AG37" s="202"/>
      <c r="AH37" s="202"/>
      <c r="AI37" s="202"/>
      <c r="AJ37" s="202"/>
      <c r="AK37" s="202"/>
      <c r="AL37" s="202"/>
      <c r="AM37" s="202"/>
      <c r="AN37" s="202"/>
      <c r="AO37" s="202"/>
      <c r="AP37" s="202"/>
      <c r="AQ37" s="202"/>
      <c r="AR37" s="202"/>
      <c r="AS37" s="202"/>
      <c r="AT37" s="202"/>
      <c r="AU37" s="202"/>
      <c r="AV37" s="202"/>
      <c r="AW37" s="202"/>
      <c r="AX37" s="202"/>
      <c r="AY37" s="202"/>
      <c r="AZ37" s="202"/>
      <c r="BA37" s="202"/>
      <c r="BB37" s="202"/>
      <c r="BC37" s="202"/>
      <c r="BD37" s="202"/>
      <c r="BE37" s="202"/>
      <c r="BF37" s="202"/>
      <c r="BG37" s="202"/>
      <c r="BH37" s="202"/>
    </row>
    <row r="38" spans="1:60" outlineLevel="1" x14ac:dyDescent="0.2">
      <c r="A38" s="195">
        <v>28</v>
      </c>
      <c r="B38" s="195" t="s">
        <v>1603</v>
      </c>
      <c r="C38" s="196" t="s">
        <v>1604</v>
      </c>
      <c r="D38" s="197" t="s">
        <v>209</v>
      </c>
      <c r="E38" s="198">
        <v>2</v>
      </c>
      <c r="F38" s="199">
        <v>0</v>
      </c>
      <c r="G38" s="199">
        <f t="shared" si="7"/>
        <v>0</v>
      </c>
      <c r="H38" s="199">
        <v>0</v>
      </c>
      <c r="I38" s="199">
        <f t="shared" si="1"/>
        <v>0</v>
      </c>
      <c r="J38" s="199">
        <v>138</v>
      </c>
      <c r="K38" s="199">
        <f t="shared" si="2"/>
        <v>276</v>
      </c>
      <c r="L38" s="199">
        <v>21</v>
      </c>
      <c r="M38" s="199">
        <f t="shared" si="3"/>
        <v>0</v>
      </c>
      <c r="N38" s="200">
        <v>0</v>
      </c>
      <c r="O38" s="200">
        <f t="shared" si="4"/>
        <v>0</v>
      </c>
      <c r="P38" s="200">
        <v>0</v>
      </c>
      <c r="Q38" s="200">
        <f t="shared" si="5"/>
        <v>0</v>
      </c>
      <c r="R38" s="200"/>
      <c r="S38" s="200"/>
      <c r="T38" s="201">
        <v>0.25900000000000001</v>
      </c>
      <c r="U38" s="200">
        <f t="shared" si="6"/>
        <v>0.52</v>
      </c>
      <c r="V38" s="202"/>
      <c r="W38" s="202"/>
      <c r="X38" s="202"/>
      <c r="Y38" s="202"/>
      <c r="Z38" s="202"/>
      <c r="AA38" s="202"/>
      <c r="AB38" s="202"/>
      <c r="AC38" s="202"/>
      <c r="AD38" s="202"/>
      <c r="AE38" s="202" t="s">
        <v>1550</v>
      </c>
      <c r="AF38" s="202"/>
      <c r="AG38" s="202"/>
      <c r="AH38" s="202"/>
      <c r="AI38" s="202"/>
      <c r="AJ38" s="202"/>
      <c r="AK38" s="202"/>
      <c r="AL38" s="202"/>
      <c r="AM38" s="202"/>
      <c r="AN38" s="202"/>
      <c r="AO38" s="202"/>
      <c r="AP38" s="202"/>
      <c r="AQ38" s="202"/>
      <c r="AR38" s="202"/>
      <c r="AS38" s="202"/>
      <c r="AT38" s="202"/>
      <c r="AU38" s="202"/>
      <c r="AV38" s="202"/>
      <c r="AW38" s="202"/>
      <c r="AX38" s="202"/>
      <c r="AY38" s="202"/>
      <c r="AZ38" s="202"/>
      <c r="BA38" s="202"/>
      <c r="BB38" s="202"/>
      <c r="BC38" s="202"/>
      <c r="BD38" s="202"/>
      <c r="BE38" s="202"/>
      <c r="BF38" s="202"/>
      <c r="BG38" s="202"/>
      <c r="BH38" s="202"/>
    </row>
    <row r="39" spans="1:60" x14ac:dyDescent="0.2">
      <c r="A39" s="203" t="s">
        <v>1546</v>
      </c>
      <c r="B39" s="203" t="s">
        <v>907</v>
      </c>
      <c r="C39" s="204" t="s">
        <v>1605</v>
      </c>
      <c r="D39" s="205"/>
      <c r="E39" s="206"/>
      <c r="F39" s="207"/>
      <c r="G39" s="207">
        <f>SUMIF(AE40:AE52,"&lt;&gt;NOR",G40:G52)</f>
        <v>0</v>
      </c>
      <c r="H39" s="207"/>
      <c r="I39" s="207">
        <f>SUM(I40:I52)</f>
        <v>40088.829999999994</v>
      </c>
      <c r="J39" s="207"/>
      <c r="K39" s="207">
        <f>SUM(K40:K52)</f>
        <v>127790.76999999999</v>
      </c>
      <c r="L39" s="207"/>
      <c r="M39" s="207">
        <f>SUM(M40:M52)</f>
        <v>0</v>
      </c>
      <c r="N39" s="208"/>
      <c r="O39" s="208">
        <f>SUM(O40:O52)</f>
        <v>0.10103999999999999</v>
      </c>
      <c r="P39" s="208"/>
      <c r="Q39" s="208">
        <f>SUM(Q40:Q52)</f>
        <v>0</v>
      </c>
      <c r="R39" s="208"/>
      <c r="S39" s="208"/>
      <c r="T39" s="209"/>
      <c r="U39" s="208">
        <f>SUM(U40:U52)</f>
        <v>97.05</v>
      </c>
      <c r="AE39" s="177" t="s">
        <v>1547</v>
      </c>
    </row>
    <row r="40" spans="1:60" ht="22.5" outlineLevel="1" x14ac:dyDescent="0.2">
      <c r="A40" s="195">
        <v>29</v>
      </c>
      <c r="B40" s="195" t="s">
        <v>1606</v>
      </c>
      <c r="C40" s="196" t="s">
        <v>1607</v>
      </c>
      <c r="D40" s="197" t="s">
        <v>1563</v>
      </c>
      <c r="E40" s="198">
        <v>1</v>
      </c>
      <c r="F40" s="199">
        <v>0</v>
      </c>
      <c r="G40" s="199">
        <f>E40*F40</f>
        <v>0</v>
      </c>
      <c r="H40" s="199">
        <v>469.52</v>
      </c>
      <c r="I40" s="199">
        <f t="shared" ref="I40:I52" si="8">ROUND(E40*H40,2)</f>
        <v>469.52</v>
      </c>
      <c r="J40" s="199">
        <v>54530.48</v>
      </c>
      <c r="K40" s="199">
        <f t="shared" ref="K40:K52" si="9">ROUND(E40*J40,2)</f>
        <v>54530.48</v>
      </c>
      <c r="L40" s="199">
        <v>21</v>
      </c>
      <c r="M40" s="199">
        <f t="shared" ref="M40:M52" si="10">G40*(1+L40/100)</f>
        <v>0</v>
      </c>
      <c r="N40" s="200">
        <v>5.94E-3</v>
      </c>
      <c r="O40" s="200">
        <f t="shared" ref="O40:O52" si="11">ROUND(E40*N40,5)</f>
        <v>5.94E-3</v>
      </c>
      <c r="P40" s="200">
        <v>0</v>
      </c>
      <c r="Q40" s="200">
        <f t="shared" ref="Q40:Q52" si="12">ROUND(E40*P40,5)</f>
        <v>0</v>
      </c>
      <c r="R40" s="200"/>
      <c r="S40" s="200"/>
      <c r="T40" s="201">
        <v>0.92569999999999997</v>
      </c>
      <c r="U40" s="200">
        <f t="shared" ref="U40:U52" si="13">ROUND(E40*T40,2)</f>
        <v>0.93</v>
      </c>
      <c r="V40" s="202"/>
      <c r="W40" s="202"/>
      <c r="X40" s="202"/>
      <c r="Y40" s="202"/>
      <c r="Z40" s="202"/>
      <c r="AA40" s="202"/>
      <c r="AB40" s="202"/>
      <c r="AC40" s="202"/>
      <c r="AD40" s="202"/>
      <c r="AE40" s="202" t="s">
        <v>1550</v>
      </c>
      <c r="AF40" s="202"/>
      <c r="AG40" s="202"/>
      <c r="AH40" s="202"/>
      <c r="AI40" s="202"/>
      <c r="AJ40" s="202"/>
      <c r="AK40" s="202"/>
      <c r="AL40" s="202"/>
      <c r="AM40" s="202"/>
      <c r="AN40" s="202"/>
      <c r="AO40" s="202"/>
      <c r="AP40" s="202"/>
      <c r="AQ40" s="202"/>
      <c r="AR40" s="202"/>
      <c r="AS40" s="202"/>
      <c r="AT40" s="202"/>
      <c r="AU40" s="202"/>
      <c r="AV40" s="202"/>
      <c r="AW40" s="202"/>
      <c r="AX40" s="202"/>
      <c r="AY40" s="202"/>
      <c r="AZ40" s="202"/>
      <c r="BA40" s="202"/>
      <c r="BB40" s="202"/>
      <c r="BC40" s="202"/>
      <c r="BD40" s="202"/>
      <c r="BE40" s="202"/>
      <c r="BF40" s="202"/>
      <c r="BG40" s="202"/>
      <c r="BH40" s="202"/>
    </row>
    <row r="41" spans="1:60" outlineLevel="1" x14ac:dyDescent="0.2">
      <c r="A41" s="195">
        <v>30</v>
      </c>
      <c r="B41" s="195" t="s">
        <v>1608</v>
      </c>
      <c r="C41" s="196" t="s">
        <v>1609</v>
      </c>
      <c r="D41" s="197" t="s">
        <v>178</v>
      </c>
      <c r="E41" s="198">
        <v>110</v>
      </c>
      <c r="F41" s="199">
        <v>0</v>
      </c>
      <c r="G41" s="199">
        <f t="shared" ref="G41:G52" si="14">E41*F41</f>
        <v>0</v>
      </c>
      <c r="H41" s="199">
        <v>11.39</v>
      </c>
      <c r="I41" s="199">
        <f t="shared" si="8"/>
        <v>1252.9000000000001</v>
      </c>
      <c r="J41" s="199">
        <v>65.81</v>
      </c>
      <c r="K41" s="199">
        <f t="shared" si="9"/>
        <v>7239.1</v>
      </c>
      <c r="L41" s="199">
        <v>21</v>
      </c>
      <c r="M41" s="199">
        <f t="shared" si="10"/>
        <v>0</v>
      </c>
      <c r="N41" s="200">
        <v>0</v>
      </c>
      <c r="O41" s="200">
        <f t="shared" si="11"/>
        <v>0</v>
      </c>
      <c r="P41" s="200">
        <v>0</v>
      </c>
      <c r="Q41" s="200">
        <f t="shared" si="12"/>
        <v>0</v>
      </c>
      <c r="R41" s="200"/>
      <c r="S41" s="200"/>
      <c r="T41" s="201">
        <v>0.13500000000000001</v>
      </c>
      <c r="U41" s="200">
        <f t="shared" si="13"/>
        <v>14.85</v>
      </c>
      <c r="V41" s="202"/>
      <c r="W41" s="202"/>
      <c r="X41" s="202"/>
      <c r="Y41" s="202"/>
      <c r="Z41" s="202"/>
      <c r="AA41" s="202"/>
      <c r="AB41" s="202"/>
      <c r="AC41" s="202"/>
      <c r="AD41" s="202"/>
      <c r="AE41" s="202" t="s">
        <v>1550</v>
      </c>
      <c r="AF41" s="202"/>
      <c r="AG41" s="202"/>
      <c r="AH41" s="202"/>
      <c r="AI41" s="202"/>
      <c r="AJ41" s="202"/>
      <c r="AK41" s="202"/>
      <c r="AL41" s="202"/>
      <c r="AM41" s="202"/>
      <c r="AN41" s="202"/>
      <c r="AO41" s="202"/>
      <c r="AP41" s="202"/>
      <c r="AQ41" s="202"/>
      <c r="AR41" s="202"/>
      <c r="AS41" s="202"/>
      <c r="AT41" s="202"/>
      <c r="AU41" s="202"/>
      <c r="AV41" s="202"/>
      <c r="AW41" s="202"/>
      <c r="AX41" s="202"/>
      <c r="AY41" s="202"/>
      <c r="AZ41" s="202"/>
      <c r="BA41" s="202"/>
      <c r="BB41" s="202"/>
      <c r="BC41" s="202"/>
      <c r="BD41" s="202"/>
      <c r="BE41" s="202"/>
      <c r="BF41" s="202"/>
      <c r="BG41" s="202"/>
      <c r="BH41" s="202"/>
    </row>
    <row r="42" spans="1:60" outlineLevel="1" x14ac:dyDescent="0.2">
      <c r="A42" s="195">
        <v>31</v>
      </c>
      <c r="B42" s="195" t="s">
        <v>1610</v>
      </c>
      <c r="C42" s="196" t="s">
        <v>1611</v>
      </c>
      <c r="D42" s="197" t="s">
        <v>178</v>
      </c>
      <c r="E42" s="198">
        <v>60</v>
      </c>
      <c r="F42" s="199">
        <v>0</v>
      </c>
      <c r="G42" s="199">
        <f t="shared" si="14"/>
        <v>0</v>
      </c>
      <c r="H42" s="199">
        <v>20.37</v>
      </c>
      <c r="I42" s="199">
        <f t="shared" si="8"/>
        <v>1222.2</v>
      </c>
      <c r="J42" s="199">
        <v>65.83</v>
      </c>
      <c r="K42" s="199">
        <f t="shared" si="9"/>
        <v>3949.8</v>
      </c>
      <c r="L42" s="199">
        <v>21</v>
      </c>
      <c r="M42" s="199">
        <f t="shared" si="10"/>
        <v>0</v>
      </c>
      <c r="N42" s="200">
        <v>2.0000000000000002E-5</v>
      </c>
      <c r="O42" s="200">
        <f t="shared" si="11"/>
        <v>1.1999999999999999E-3</v>
      </c>
      <c r="P42" s="200">
        <v>0</v>
      </c>
      <c r="Q42" s="200">
        <f t="shared" si="12"/>
        <v>0</v>
      </c>
      <c r="R42" s="200"/>
      <c r="S42" s="200"/>
      <c r="T42" s="201">
        <v>0.13500000000000001</v>
      </c>
      <c r="U42" s="200">
        <f t="shared" si="13"/>
        <v>8.1</v>
      </c>
      <c r="V42" s="202"/>
      <c r="W42" s="202"/>
      <c r="X42" s="202"/>
      <c r="Y42" s="202"/>
      <c r="Z42" s="202"/>
      <c r="AA42" s="202"/>
      <c r="AB42" s="202"/>
      <c r="AC42" s="202"/>
      <c r="AD42" s="202"/>
      <c r="AE42" s="202" t="s">
        <v>1550</v>
      </c>
      <c r="AF42" s="202"/>
      <c r="AG42" s="202"/>
      <c r="AH42" s="202"/>
      <c r="AI42" s="202"/>
      <c r="AJ42" s="202"/>
      <c r="AK42" s="202"/>
      <c r="AL42" s="202"/>
      <c r="AM42" s="202"/>
      <c r="AN42" s="202"/>
      <c r="AO42" s="202"/>
      <c r="AP42" s="202"/>
      <c r="AQ42" s="202"/>
      <c r="AR42" s="202"/>
      <c r="AS42" s="202"/>
      <c r="AT42" s="202"/>
      <c r="AU42" s="202"/>
      <c r="AV42" s="202"/>
      <c r="AW42" s="202"/>
      <c r="AX42" s="202"/>
      <c r="AY42" s="202"/>
      <c r="AZ42" s="202"/>
      <c r="BA42" s="202"/>
      <c r="BB42" s="202"/>
      <c r="BC42" s="202"/>
      <c r="BD42" s="202"/>
      <c r="BE42" s="202"/>
      <c r="BF42" s="202"/>
      <c r="BG42" s="202"/>
      <c r="BH42" s="202"/>
    </row>
    <row r="43" spans="1:60" outlineLevel="1" x14ac:dyDescent="0.2">
      <c r="A43" s="195">
        <v>32</v>
      </c>
      <c r="B43" s="195" t="s">
        <v>1612</v>
      </c>
      <c r="C43" s="196" t="s">
        <v>1613</v>
      </c>
      <c r="D43" s="197" t="s">
        <v>178</v>
      </c>
      <c r="E43" s="198">
        <v>230</v>
      </c>
      <c r="F43" s="199">
        <v>0</v>
      </c>
      <c r="G43" s="199">
        <f t="shared" si="14"/>
        <v>0</v>
      </c>
      <c r="H43" s="199">
        <v>0.23</v>
      </c>
      <c r="I43" s="199">
        <f t="shared" si="8"/>
        <v>52.9</v>
      </c>
      <c r="J43" s="199">
        <v>15.469999999999999</v>
      </c>
      <c r="K43" s="199">
        <f t="shared" si="9"/>
        <v>3558.1</v>
      </c>
      <c r="L43" s="199">
        <v>21</v>
      </c>
      <c r="M43" s="199">
        <f t="shared" si="10"/>
        <v>0</v>
      </c>
      <c r="N43" s="200">
        <v>0</v>
      </c>
      <c r="O43" s="200">
        <f t="shared" si="11"/>
        <v>0</v>
      </c>
      <c r="P43" s="200">
        <v>0</v>
      </c>
      <c r="Q43" s="200">
        <f t="shared" si="12"/>
        <v>0</v>
      </c>
      <c r="R43" s="200"/>
      <c r="S43" s="200"/>
      <c r="T43" s="201">
        <v>2.9000000000000001E-2</v>
      </c>
      <c r="U43" s="200">
        <f t="shared" si="13"/>
        <v>6.67</v>
      </c>
      <c r="V43" s="202"/>
      <c r="W43" s="202"/>
      <c r="X43" s="202"/>
      <c r="Y43" s="202"/>
      <c r="Z43" s="202"/>
      <c r="AA43" s="202"/>
      <c r="AB43" s="202"/>
      <c r="AC43" s="202"/>
      <c r="AD43" s="202"/>
      <c r="AE43" s="202" t="s">
        <v>1550</v>
      </c>
      <c r="AF43" s="202"/>
      <c r="AG43" s="202"/>
      <c r="AH43" s="202"/>
      <c r="AI43" s="202"/>
      <c r="AJ43" s="202"/>
      <c r="AK43" s="202"/>
      <c r="AL43" s="202"/>
      <c r="AM43" s="202"/>
      <c r="AN43" s="202"/>
      <c r="AO43" s="202"/>
      <c r="AP43" s="202"/>
      <c r="AQ43" s="202"/>
      <c r="AR43" s="202"/>
      <c r="AS43" s="202"/>
      <c r="AT43" s="202"/>
      <c r="AU43" s="202"/>
      <c r="AV43" s="202"/>
      <c r="AW43" s="202"/>
      <c r="AX43" s="202"/>
      <c r="AY43" s="202"/>
      <c r="AZ43" s="202"/>
      <c r="BA43" s="202"/>
      <c r="BB43" s="202"/>
      <c r="BC43" s="202"/>
      <c r="BD43" s="202"/>
      <c r="BE43" s="202"/>
      <c r="BF43" s="202"/>
      <c r="BG43" s="202"/>
      <c r="BH43" s="202"/>
    </row>
    <row r="44" spans="1:60" outlineLevel="1" x14ac:dyDescent="0.2">
      <c r="A44" s="195">
        <v>33</v>
      </c>
      <c r="B44" s="195" t="s">
        <v>1614</v>
      </c>
      <c r="C44" s="196" t="s">
        <v>1615</v>
      </c>
      <c r="D44" s="197" t="s">
        <v>242</v>
      </c>
      <c r="E44" s="198">
        <v>0.3</v>
      </c>
      <c r="F44" s="199">
        <v>0</v>
      </c>
      <c r="G44" s="199">
        <f t="shared" si="14"/>
        <v>0</v>
      </c>
      <c r="H44" s="199">
        <v>0</v>
      </c>
      <c r="I44" s="199">
        <f t="shared" si="8"/>
        <v>0</v>
      </c>
      <c r="J44" s="199">
        <v>697</v>
      </c>
      <c r="K44" s="199">
        <f t="shared" si="9"/>
        <v>209.1</v>
      </c>
      <c r="L44" s="199">
        <v>21</v>
      </c>
      <c r="M44" s="199">
        <f t="shared" si="10"/>
        <v>0</v>
      </c>
      <c r="N44" s="200">
        <v>0</v>
      </c>
      <c r="O44" s="200">
        <f t="shared" si="11"/>
        <v>0</v>
      </c>
      <c r="P44" s="200">
        <v>0</v>
      </c>
      <c r="Q44" s="200">
        <f t="shared" si="12"/>
        <v>0</v>
      </c>
      <c r="R44" s="200"/>
      <c r="S44" s="200"/>
      <c r="T44" s="201">
        <v>1.327</v>
      </c>
      <c r="U44" s="200">
        <f t="shared" si="13"/>
        <v>0.4</v>
      </c>
      <c r="V44" s="202"/>
      <c r="W44" s="202"/>
      <c r="X44" s="202"/>
      <c r="Y44" s="202"/>
      <c r="Z44" s="202"/>
      <c r="AA44" s="202"/>
      <c r="AB44" s="202"/>
      <c r="AC44" s="202"/>
      <c r="AD44" s="202"/>
      <c r="AE44" s="202" t="s">
        <v>1550</v>
      </c>
      <c r="AF44" s="202"/>
      <c r="AG44" s="202"/>
      <c r="AH44" s="202"/>
      <c r="AI44" s="202"/>
      <c r="AJ44" s="202"/>
      <c r="AK44" s="202"/>
      <c r="AL44" s="202"/>
      <c r="AM44" s="202"/>
      <c r="AN44" s="202"/>
      <c r="AO44" s="202"/>
      <c r="AP44" s="202"/>
      <c r="AQ44" s="202"/>
      <c r="AR44" s="202"/>
      <c r="AS44" s="202"/>
      <c r="AT44" s="202"/>
      <c r="AU44" s="202"/>
      <c r="AV44" s="202"/>
      <c r="AW44" s="202"/>
      <c r="AX44" s="202"/>
      <c r="AY44" s="202"/>
      <c r="AZ44" s="202"/>
      <c r="BA44" s="202"/>
      <c r="BB44" s="202"/>
      <c r="BC44" s="202"/>
      <c r="BD44" s="202"/>
      <c r="BE44" s="202"/>
      <c r="BF44" s="202"/>
      <c r="BG44" s="202"/>
      <c r="BH44" s="202"/>
    </row>
    <row r="45" spans="1:60" ht="22.5" outlineLevel="1" x14ac:dyDescent="0.2">
      <c r="A45" s="195">
        <v>34</v>
      </c>
      <c r="B45" s="195" t="s">
        <v>1616</v>
      </c>
      <c r="C45" s="196" t="s">
        <v>1617</v>
      </c>
      <c r="D45" s="197" t="s">
        <v>178</v>
      </c>
      <c r="E45" s="198">
        <v>230</v>
      </c>
      <c r="F45" s="199">
        <v>0</v>
      </c>
      <c r="G45" s="199">
        <f t="shared" si="14"/>
        <v>0</v>
      </c>
      <c r="H45" s="199">
        <v>1.87</v>
      </c>
      <c r="I45" s="199">
        <f t="shared" si="8"/>
        <v>430.1</v>
      </c>
      <c r="J45" s="199">
        <v>33.03</v>
      </c>
      <c r="K45" s="199">
        <f t="shared" si="9"/>
        <v>7596.9</v>
      </c>
      <c r="L45" s="199">
        <v>21</v>
      </c>
      <c r="M45" s="199">
        <f t="shared" si="10"/>
        <v>0</v>
      </c>
      <c r="N45" s="200">
        <v>1.0000000000000001E-5</v>
      </c>
      <c r="O45" s="200">
        <f t="shared" si="11"/>
        <v>2.3E-3</v>
      </c>
      <c r="P45" s="200">
        <v>0</v>
      </c>
      <c r="Q45" s="200">
        <f t="shared" si="12"/>
        <v>0</v>
      </c>
      <c r="R45" s="200"/>
      <c r="S45" s="200"/>
      <c r="T45" s="201">
        <v>6.2E-2</v>
      </c>
      <c r="U45" s="200">
        <f t="shared" si="13"/>
        <v>14.26</v>
      </c>
      <c r="V45" s="202"/>
      <c r="W45" s="202"/>
      <c r="X45" s="202"/>
      <c r="Y45" s="202"/>
      <c r="Z45" s="202"/>
      <c r="AA45" s="202"/>
      <c r="AB45" s="202"/>
      <c r="AC45" s="202"/>
      <c r="AD45" s="202"/>
      <c r="AE45" s="202" t="s">
        <v>1550</v>
      </c>
      <c r="AF45" s="202"/>
      <c r="AG45" s="202"/>
      <c r="AH45" s="202"/>
      <c r="AI45" s="202"/>
      <c r="AJ45" s="202"/>
      <c r="AK45" s="202"/>
      <c r="AL45" s="202"/>
      <c r="AM45" s="202"/>
      <c r="AN45" s="202"/>
      <c r="AO45" s="202"/>
      <c r="AP45" s="202"/>
      <c r="AQ45" s="202"/>
      <c r="AR45" s="202"/>
      <c r="AS45" s="202"/>
      <c r="AT45" s="202"/>
      <c r="AU45" s="202"/>
      <c r="AV45" s="202"/>
      <c r="AW45" s="202"/>
      <c r="AX45" s="202"/>
      <c r="AY45" s="202"/>
      <c r="AZ45" s="202"/>
      <c r="BA45" s="202"/>
      <c r="BB45" s="202"/>
      <c r="BC45" s="202"/>
      <c r="BD45" s="202"/>
      <c r="BE45" s="202"/>
      <c r="BF45" s="202"/>
      <c r="BG45" s="202"/>
      <c r="BH45" s="202"/>
    </row>
    <row r="46" spans="1:60" ht="22.5" outlineLevel="1" x14ac:dyDescent="0.2">
      <c r="A46" s="195">
        <v>35</v>
      </c>
      <c r="B46" s="195" t="s">
        <v>1618</v>
      </c>
      <c r="C46" s="196" t="s">
        <v>1619</v>
      </c>
      <c r="D46" s="197" t="s">
        <v>178</v>
      </c>
      <c r="E46" s="198">
        <v>80</v>
      </c>
      <c r="F46" s="199">
        <v>0</v>
      </c>
      <c r="G46" s="199">
        <f t="shared" si="14"/>
        <v>0</v>
      </c>
      <c r="H46" s="199">
        <v>144.24</v>
      </c>
      <c r="I46" s="199">
        <f t="shared" si="8"/>
        <v>11539.2</v>
      </c>
      <c r="J46" s="199">
        <v>159.26</v>
      </c>
      <c r="K46" s="199">
        <f t="shared" si="9"/>
        <v>12740.8</v>
      </c>
      <c r="L46" s="199">
        <v>21</v>
      </c>
      <c r="M46" s="199">
        <f t="shared" si="10"/>
        <v>0</v>
      </c>
      <c r="N46" s="200">
        <v>4.2999999999999999E-4</v>
      </c>
      <c r="O46" s="200">
        <f t="shared" si="11"/>
        <v>3.44E-2</v>
      </c>
      <c r="P46" s="200">
        <v>0</v>
      </c>
      <c r="Q46" s="200">
        <f t="shared" si="12"/>
        <v>0</v>
      </c>
      <c r="R46" s="200"/>
      <c r="S46" s="200"/>
      <c r="T46" s="201">
        <v>0.27889999999999998</v>
      </c>
      <c r="U46" s="200">
        <f t="shared" si="13"/>
        <v>22.31</v>
      </c>
      <c r="V46" s="202"/>
      <c r="W46" s="202"/>
      <c r="X46" s="202"/>
      <c r="Y46" s="202"/>
      <c r="Z46" s="202"/>
      <c r="AA46" s="202"/>
      <c r="AB46" s="202"/>
      <c r="AC46" s="202"/>
      <c r="AD46" s="202"/>
      <c r="AE46" s="202" t="s">
        <v>1550</v>
      </c>
      <c r="AF46" s="202"/>
      <c r="AG46" s="202"/>
      <c r="AH46" s="202"/>
      <c r="AI46" s="202"/>
      <c r="AJ46" s="202"/>
      <c r="AK46" s="202"/>
      <c r="AL46" s="202"/>
      <c r="AM46" s="202"/>
      <c r="AN46" s="202"/>
      <c r="AO46" s="202"/>
      <c r="AP46" s="202"/>
      <c r="AQ46" s="202"/>
      <c r="AR46" s="202"/>
      <c r="AS46" s="202"/>
      <c r="AT46" s="202"/>
      <c r="AU46" s="202"/>
      <c r="AV46" s="202"/>
      <c r="AW46" s="202"/>
      <c r="AX46" s="202"/>
      <c r="AY46" s="202"/>
      <c r="AZ46" s="202"/>
      <c r="BA46" s="202"/>
      <c r="BB46" s="202"/>
      <c r="BC46" s="202"/>
      <c r="BD46" s="202"/>
      <c r="BE46" s="202"/>
      <c r="BF46" s="202"/>
      <c r="BG46" s="202"/>
      <c r="BH46" s="202"/>
    </row>
    <row r="47" spans="1:60" ht="22.5" outlineLevel="1" x14ac:dyDescent="0.2">
      <c r="A47" s="195">
        <v>36</v>
      </c>
      <c r="B47" s="195" t="s">
        <v>1620</v>
      </c>
      <c r="C47" s="196" t="s">
        <v>1621</v>
      </c>
      <c r="D47" s="197" t="s">
        <v>178</v>
      </c>
      <c r="E47" s="198">
        <v>55</v>
      </c>
      <c r="F47" s="199">
        <v>0</v>
      </c>
      <c r="G47" s="199">
        <f t="shared" si="14"/>
        <v>0</v>
      </c>
      <c r="H47" s="199">
        <v>199.63</v>
      </c>
      <c r="I47" s="199">
        <f t="shared" si="8"/>
        <v>10979.65</v>
      </c>
      <c r="J47" s="199">
        <v>169.87</v>
      </c>
      <c r="K47" s="199">
        <f t="shared" si="9"/>
        <v>9342.85</v>
      </c>
      <c r="L47" s="199">
        <v>21</v>
      </c>
      <c r="M47" s="199">
        <f t="shared" si="10"/>
        <v>0</v>
      </c>
      <c r="N47" s="200">
        <v>5.2999999999999998E-4</v>
      </c>
      <c r="O47" s="200">
        <f t="shared" si="11"/>
        <v>2.9149999999999999E-2</v>
      </c>
      <c r="P47" s="200">
        <v>0</v>
      </c>
      <c r="Q47" s="200">
        <f t="shared" si="12"/>
        <v>0</v>
      </c>
      <c r="R47" s="200"/>
      <c r="S47" s="200"/>
      <c r="T47" s="201">
        <v>0.29730000000000001</v>
      </c>
      <c r="U47" s="200">
        <f t="shared" si="13"/>
        <v>16.350000000000001</v>
      </c>
      <c r="V47" s="202"/>
      <c r="W47" s="202"/>
      <c r="X47" s="202"/>
      <c r="Y47" s="202"/>
      <c r="Z47" s="202"/>
      <c r="AA47" s="202"/>
      <c r="AB47" s="202"/>
      <c r="AC47" s="202"/>
      <c r="AD47" s="202"/>
      <c r="AE47" s="202" t="s">
        <v>1550</v>
      </c>
      <c r="AF47" s="202"/>
      <c r="AG47" s="202"/>
      <c r="AH47" s="202"/>
      <c r="AI47" s="202"/>
      <c r="AJ47" s="202"/>
      <c r="AK47" s="202"/>
      <c r="AL47" s="202"/>
      <c r="AM47" s="202"/>
      <c r="AN47" s="202"/>
      <c r="AO47" s="202"/>
      <c r="AP47" s="202"/>
      <c r="AQ47" s="202"/>
      <c r="AR47" s="202"/>
      <c r="AS47" s="202"/>
      <c r="AT47" s="202"/>
      <c r="AU47" s="202"/>
      <c r="AV47" s="202"/>
      <c r="AW47" s="202"/>
      <c r="AX47" s="202"/>
      <c r="AY47" s="202"/>
      <c r="AZ47" s="202"/>
      <c r="BA47" s="202"/>
      <c r="BB47" s="202"/>
      <c r="BC47" s="202"/>
      <c r="BD47" s="202"/>
      <c r="BE47" s="202"/>
      <c r="BF47" s="202"/>
      <c r="BG47" s="202"/>
      <c r="BH47" s="202"/>
    </row>
    <row r="48" spans="1:60" ht="22.5" outlineLevel="1" x14ac:dyDescent="0.2">
      <c r="A48" s="195">
        <v>37</v>
      </c>
      <c r="B48" s="195" t="s">
        <v>1622</v>
      </c>
      <c r="C48" s="196" t="s">
        <v>1623</v>
      </c>
      <c r="D48" s="197" t="s">
        <v>178</v>
      </c>
      <c r="E48" s="198">
        <v>35</v>
      </c>
      <c r="F48" s="199">
        <v>0</v>
      </c>
      <c r="G48" s="199">
        <f t="shared" si="14"/>
        <v>0</v>
      </c>
      <c r="H48" s="199">
        <v>306.45999999999998</v>
      </c>
      <c r="I48" s="199">
        <f t="shared" si="8"/>
        <v>10726.1</v>
      </c>
      <c r="J48" s="199">
        <v>189.54000000000002</v>
      </c>
      <c r="K48" s="199">
        <f t="shared" si="9"/>
        <v>6633.9</v>
      </c>
      <c r="L48" s="199">
        <v>21</v>
      </c>
      <c r="M48" s="199">
        <f t="shared" si="10"/>
        <v>0</v>
      </c>
      <c r="N48" s="200">
        <v>7.2999999999999996E-4</v>
      </c>
      <c r="O48" s="200">
        <f t="shared" si="11"/>
        <v>2.555E-2</v>
      </c>
      <c r="P48" s="200">
        <v>0</v>
      </c>
      <c r="Q48" s="200">
        <f t="shared" si="12"/>
        <v>0</v>
      </c>
      <c r="R48" s="200"/>
      <c r="S48" s="200"/>
      <c r="T48" s="201">
        <v>0.33279999999999998</v>
      </c>
      <c r="U48" s="200">
        <f t="shared" si="13"/>
        <v>11.65</v>
      </c>
      <c r="V48" s="202"/>
      <c r="W48" s="202"/>
      <c r="X48" s="202"/>
      <c r="Y48" s="202"/>
      <c r="Z48" s="202"/>
      <c r="AA48" s="202"/>
      <c r="AB48" s="202"/>
      <c r="AC48" s="202"/>
      <c r="AD48" s="202"/>
      <c r="AE48" s="202" t="s">
        <v>1550</v>
      </c>
      <c r="AF48" s="202"/>
      <c r="AG48" s="202"/>
      <c r="AH48" s="202"/>
      <c r="AI48" s="202"/>
      <c r="AJ48" s="202"/>
      <c r="AK48" s="202"/>
      <c r="AL48" s="202"/>
      <c r="AM48" s="202"/>
      <c r="AN48" s="202"/>
      <c r="AO48" s="202"/>
      <c r="AP48" s="202"/>
      <c r="AQ48" s="202"/>
      <c r="AR48" s="202"/>
      <c r="AS48" s="202"/>
      <c r="AT48" s="202"/>
      <c r="AU48" s="202"/>
      <c r="AV48" s="202"/>
      <c r="AW48" s="202"/>
      <c r="AX48" s="202"/>
      <c r="AY48" s="202"/>
      <c r="AZ48" s="202"/>
      <c r="BA48" s="202"/>
      <c r="BB48" s="202"/>
      <c r="BC48" s="202"/>
      <c r="BD48" s="202"/>
      <c r="BE48" s="202"/>
      <c r="BF48" s="202"/>
      <c r="BG48" s="202"/>
      <c r="BH48" s="202"/>
    </row>
    <row r="49" spans="1:60" outlineLevel="1" x14ac:dyDescent="0.2">
      <c r="A49" s="195">
        <v>38</v>
      </c>
      <c r="B49" s="195" t="s">
        <v>1624</v>
      </c>
      <c r="C49" s="196" t="s">
        <v>1625</v>
      </c>
      <c r="D49" s="197" t="s">
        <v>1563</v>
      </c>
      <c r="E49" s="198">
        <v>1</v>
      </c>
      <c r="F49" s="199">
        <v>0</v>
      </c>
      <c r="G49" s="199">
        <f t="shared" si="14"/>
        <v>0</v>
      </c>
      <c r="H49" s="199">
        <v>306.45999999999998</v>
      </c>
      <c r="I49" s="199">
        <f t="shared" si="8"/>
        <v>306.45999999999998</v>
      </c>
      <c r="J49" s="199">
        <v>14993.54</v>
      </c>
      <c r="K49" s="199">
        <f t="shared" si="9"/>
        <v>14993.54</v>
      </c>
      <c r="L49" s="199">
        <v>21</v>
      </c>
      <c r="M49" s="199">
        <f t="shared" si="10"/>
        <v>0</v>
      </c>
      <c r="N49" s="200">
        <v>7.2999999999999996E-4</v>
      </c>
      <c r="O49" s="200">
        <f t="shared" si="11"/>
        <v>7.2999999999999996E-4</v>
      </c>
      <c r="P49" s="200">
        <v>0</v>
      </c>
      <c r="Q49" s="200">
        <f t="shared" si="12"/>
        <v>0</v>
      </c>
      <c r="R49" s="200"/>
      <c r="S49" s="200"/>
      <c r="T49" s="201">
        <v>0.33279999999999998</v>
      </c>
      <c r="U49" s="200">
        <f t="shared" si="13"/>
        <v>0.33</v>
      </c>
      <c r="V49" s="202"/>
      <c r="W49" s="202"/>
      <c r="X49" s="202"/>
      <c r="Y49" s="202"/>
      <c r="Z49" s="202"/>
      <c r="AA49" s="202"/>
      <c r="AB49" s="202"/>
      <c r="AC49" s="202"/>
      <c r="AD49" s="202"/>
      <c r="AE49" s="202" t="s">
        <v>1550</v>
      </c>
      <c r="AF49" s="202"/>
      <c r="AG49" s="202"/>
      <c r="AH49" s="202"/>
      <c r="AI49" s="202"/>
      <c r="AJ49" s="202"/>
      <c r="AK49" s="202"/>
      <c r="AL49" s="202"/>
      <c r="AM49" s="202"/>
      <c r="AN49" s="202"/>
      <c r="AO49" s="202"/>
      <c r="AP49" s="202"/>
      <c r="AQ49" s="202"/>
      <c r="AR49" s="202"/>
      <c r="AS49" s="202"/>
      <c r="AT49" s="202"/>
      <c r="AU49" s="202"/>
      <c r="AV49" s="202"/>
      <c r="AW49" s="202"/>
      <c r="AX49" s="202"/>
      <c r="AY49" s="202"/>
      <c r="AZ49" s="202"/>
      <c r="BA49" s="202"/>
      <c r="BB49" s="202"/>
      <c r="BC49" s="202"/>
      <c r="BD49" s="202"/>
      <c r="BE49" s="202"/>
      <c r="BF49" s="202"/>
      <c r="BG49" s="202"/>
      <c r="BH49" s="202"/>
    </row>
    <row r="50" spans="1:60" ht="22.5" outlineLevel="1" x14ac:dyDescent="0.2">
      <c r="A50" s="195">
        <v>39</v>
      </c>
      <c r="B50" s="195" t="s">
        <v>1624</v>
      </c>
      <c r="C50" s="196" t="s">
        <v>1626</v>
      </c>
      <c r="D50" s="197" t="s">
        <v>1563</v>
      </c>
      <c r="E50" s="198">
        <v>1</v>
      </c>
      <c r="F50" s="199">
        <v>0</v>
      </c>
      <c r="G50" s="199">
        <f t="shared" si="14"/>
        <v>0</v>
      </c>
      <c r="H50" s="199">
        <v>306.45999999999998</v>
      </c>
      <c r="I50" s="199">
        <f t="shared" si="8"/>
        <v>306.45999999999998</v>
      </c>
      <c r="J50" s="199">
        <v>6535.54</v>
      </c>
      <c r="K50" s="199">
        <f t="shared" si="9"/>
        <v>6535.54</v>
      </c>
      <c r="L50" s="199">
        <v>21</v>
      </c>
      <c r="M50" s="199">
        <f t="shared" si="10"/>
        <v>0</v>
      </c>
      <c r="N50" s="200">
        <v>7.2999999999999996E-4</v>
      </c>
      <c r="O50" s="200">
        <f t="shared" si="11"/>
        <v>7.2999999999999996E-4</v>
      </c>
      <c r="P50" s="200">
        <v>0</v>
      </c>
      <c r="Q50" s="200">
        <f t="shared" si="12"/>
        <v>0</v>
      </c>
      <c r="R50" s="200"/>
      <c r="S50" s="200"/>
      <c r="T50" s="201">
        <v>0.33279999999999998</v>
      </c>
      <c r="U50" s="200">
        <f t="shared" si="13"/>
        <v>0.33</v>
      </c>
      <c r="V50" s="202"/>
      <c r="W50" s="202"/>
      <c r="X50" s="202"/>
      <c r="Y50" s="202"/>
      <c r="Z50" s="202"/>
      <c r="AA50" s="202"/>
      <c r="AB50" s="202"/>
      <c r="AC50" s="202"/>
      <c r="AD50" s="202"/>
      <c r="AE50" s="202" t="s">
        <v>1550</v>
      </c>
      <c r="AF50" s="202"/>
      <c r="AG50" s="202"/>
      <c r="AH50" s="202"/>
      <c r="AI50" s="202"/>
      <c r="AJ50" s="202"/>
      <c r="AK50" s="202"/>
      <c r="AL50" s="202"/>
      <c r="AM50" s="202"/>
      <c r="AN50" s="202"/>
      <c r="AO50" s="202"/>
      <c r="AP50" s="202"/>
      <c r="AQ50" s="202"/>
      <c r="AR50" s="202"/>
      <c r="AS50" s="202"/>
      <c r="AT50" s="202"/>
      <c r="AU50" s="202"/>
      <c r="AV50" s="202"/>
      <c r="AW50" s="202"/>
      <c r="AX50" s="202"/>
      <c r="AY50" s="202"/>
      <c r="AZ50" s="202"/>
      <c r="BA50" s="202"/>
      <c r="BB50" s="202"/>
      <c r="BC50" s="202"/>
      <c r="BD50" s="202"/>
      <c r="BE50" s="202"/>
      <c r="BF50" s="202"/>
      <c r="BG50" s="202"/>
      <c r="BH50" s="202"/>
    </row>
    <row r="51" spans="1:60" outlineLevel="1" x14ac:dyDescent="0.2">
      <c r="A51" s="195">
        <v>40</v>
      </c>
      <c r="B51" s="195" t="s">
        <v>1627</v>
      </c>
      <c r="C51" s="196" t="s">
        <v>1628</v>
      </c>
      <c r="D51" s="197" t="s">
        <v>209</v>
      </c>
      <c r="E51" s="198">
        <v>4</v>
      </c>
      <c r="F51" s="199">
        <v>0</v>
      </c>
      <c r="G51" s="199">
        <f t="shared" si="14"/>
        <v>0</v>
      </c>
      <c r="H51" s="199">
        <v>571.33000000000004</v>
      </c>
      <c r="I51" s="199">
        <f t="shared" si="8"/>
        <v>2285.3200000000002</v>
      </c>
      <c r="J51" s="199">
        <v>87.669999999999959</v>
      </c>
      <c r="K51" s="199">
        <f t="shared" si="9"/>
        <v>350.68</v>
      </c>
      <c r="L51" s="199">
        <v>21</v>
      </c>
      <c r="M51" s="199">
        <f t="shared" si="10"/>
        <v>0</v>
      </c>
      <c r="N51" s="200">
        <v>1.6000000000000001E-4</v>
      </c>
      <c r="O51" s="200">
        <f t="shared" si="11"/>
        <v>6.4000000000000005E-4</v>
      </c>
      <c r="P51" s="200">
        <v>0</v>
      </c>
      <c r="Q51" s="200">
        <f t="shared" si="12"/>
        <v>0</v>
      </c>
      <c r="R51" s="200"/>
      <c r="S51" s="200"/>
      <c r="T51" s="201">
        <v>0.16500000000000001</v>
      </c>
      <c r="U51" s="200">
        <f t="shared" si="13"/>
        <v>0.66</v>
      </c>
      <c r="V51" s="202"/>
      <c r="W51" s="202"/>
      <c r="X51" s="202"/>
      <c r="Y51" s="202"/>
      <c r="Z51" s="202"/>
      <c r="AA51" s="202"/>
      <c r="AB51" s="202"/>
      <c r="AC51" s="202"/>
      <c r="AD51" s="202"/>
      <c r="AE51" s="202" t="s">
        <v>1550</v>
      </c>
      <c r="AF51" s="202"/>
      <c r="AG51" s="202"/>
      <c r="AH51" s="202"/>
      <c r="AI51" s="202"/>
      <c r="AJ51" s="202"/>
      <c r="AK51" s="202"/>
      <c r="AL51" s="202"/>
      <c r="AM51" s="202"/>
      <c r="AN51" s="202"/>
      <c r="AO51" s="202"/>
      <c r="AP51" s="202"/>
      <c r="AQ51" s="202"/>
      <c r="AR51" s="202"/>
      <c r="AS51" s="202"/>
      <c r="AT51" s="202"/>
      <c r="AU51" s="202"/>
      <c r="AV51" s="202"/>
      <c r="AW51" s="202"/>
      <c r="AX51" s="202"/>
      <c r="AY51" s="202"/>
      <c r="AZ51" s="202"/>
      <c r="BA51" s="202"/>
      <c r="BB51" s="202"/>
      <c r="BC51" s="202"/>
      <c r="BD51" s="202"/>
      <c r="BE51" s="202"/>
      <c r="BF51" s="202"/>
      <c r="BG51" s="202"/>
      <c r="BH51" s="202"/>
    </row>
    <row r="52" spans="1:60" outlineLevel="1" x14ac:dyDescent="0.2">
      <c r="A52" s="195">
        <v>41</v>
      </c>
      <c r="B52" s="195" t="s">
        <v>1629</v>
      </c>
      <c r="C52" s="196" t="s">
        <v>1630</v>
      </c>
      <c r="D52" s="197" t="s">
        <v>209</v>
      </c>
      <c r="E52" s="198">
        <v>1</v>
      </c>
      <c r="F52" s="199">
        <v>0</v>
      </c>
      <c r="G52" s="199">
        <f t="shared" si="14"/>
        <v>0</v>
      </c>
      <c r="H52" s="199">
        <v>518.02</v>
      </c>
      <c r="I52" s="199">
        <f t="shared" si="8"/>
        <v>518.02</v>
      </c>
      <c r="J52" s="199">
        <v>109.98000000000002</v>
      </c>
      <c r="K52" s="199">
        <f t="shared" si="9"/>
        <v>109.98</v>
      </c>
      <c r="L52" s="199">
        <v>21</v>
      </c>
      <c r="M52" s="199">
        <f t="shared" si="10"/>
        <v>0</v>
      </c>
      <c r="N52" s="200">
        <v>4.0000000000000002E-4</v>
      </c>
      <c r="O52" s="200">
        <f t="shared" si="11"/>
        <v>4.0000000000000002E-4</v>
      </c>
      <c r="P52" s="200">
        <v>0</v>
      </c>
      <c r="Q52" s="200">
        <f t="shared" si="12"/>
        <v>0</v>
      </c>
      <c r="R52" s="200"/>
      <c r="S52" s="200"/>
      <c r="T52" s="201">
        <v>0.20699999999999999</v>
      </c>
      <c r="U52" s="200">
        <f t="shared" si="13"/>
        <v>0.21</v>
      </c>
      <c r="V52" s="202"/>
      <c r="W52" s="202"/>
      <c r="X52" s="202"/>
      <c r="Y52" s="202"/>
      <c r="Z52" s="202"/>
      <c r="AA52" s="202"/>
      <c r="AB52" s="202"/>
      <c r="AC52" s="202"/>
      <c r="AD52" s="202"/>
      <c r="AE52" s="202" t="s">
        <v>1550</v>
      </c>
      <c r="AF52" s="202"/>
      <c r="AG52" s="202"/>
      <c r="AH52" s="202"/>
      <c r="AI52" s="202"/>
      <c r="AJ52" s="202"/>
      <c r="AK52" s="202"/>
      <c r="AL52" s="202"/>
      <c r="AM52" s="202"/>
      <c r="AN52" s="202"/>
      <c r="AO52" s="202"/>
      <c r="AP52" s="202"/>
      <c r="AQ52" s="202"/>
      <c r="AR52" s="202"/>
      <c r="AS52" s="202"/>
      <c r="AT52" s="202"/>
      <c r="AU52" s="202"/>
      <c r="AV52" s="202"/>
      <c r="AW52" s="202"/>
      <c r="AX52" s="202"/>
      <c r="AY52" s="202"/>
      <c r="AZ52" s="202"/>
      <c r="BA52" s="202"/>
      <c r="BB52" s="202"/>
      <c r="BC52" s="202"/>
      <c r="BD52" s="202"/>
      <c r="BE52" s="202"/>
      <c r="BF52" s="202"/>
      <c r="BG52" s="202"/>
      <c r="BH52" s="202"/>
    </row>
    <row r="53" spans="1:60" x14ac:dyDescent="0.2">
      <c r="A53" s="203" t="s">
        <v>1546</v>
      </c>
      <c r="B53" s="203" t="s">
        <v>917</v>
      </c>
      <c r="C53" s="204" t="s">
        <v>1631</v>
      </c>
      <c r="D53" s="205"/>
      <c r="E53" s="206"/>
      <c r="F53" s="207"/>
      <c r="G53" s="207">
        <f>SUMIF(AE54:AE59,"&lt;&gt;NOR",G54:G59)</f>
        <v>0</v>
      </c>
      <c r="H53" s="207"/>
      <c r="I53" s="207">
        <f>SUM(I54:I59)</f>
        <v>39848.659999999996</v>
      </c>
      <c r="J53" s="207"/>
      <c r="K53" s="207">
        <f>SUM(K54:K59)</f>
        <v>17870.339999999997</v>
      </c>
      <c r="L53" s="207"/>
      <c r="M53" s="207">
        <f>SUM(M54:M59)</f>
        <v>0</v>
      </c>
      <c r="N53" s="208"/>
      <c r="O53" s="208">
        <f>SUM(O54:O59)</f>
        <v>3.4799999999999998E-2</v>
      </c>
      <c r="P53" s="208"/>
      <c r="Q53" s="208">
        <f>SUM(Q54:Q59)</f>
        <v>0.16200000000000001</v>
      </c>
      <c r="R53" s="208"/>
      <c r="S53" s="208"/>
      <c r="T53" s="209"/>
      <c r="U53" s="208">
        <f>SUM(U54:U59)</f>
        <v>5.15</v>
      </c>
      <c r="AE53" s="177" t="s">
        <v>1547</v>
      </c>
    </row>
    <row r="54" spans="1:60" outlineLevel="1" x14ac:dyDescent="0.2">
      <c r="A54" s="195">
        <v>42</v>
      </c>
      <c r="B54" s="195" t="s">
        <v>1632</v>
      </c>
      <c r="C54" s="196" t="s">
        <v>1633</v>
      </c>
      <c r="D54" s="197" t="s">
        <v>922</v>
      </c>
      <c r="E54" s="198">
        <v>4</v>
      </c>
      <c r="F54" s="199">
        <v>0</v>
      </c>
      <c r="G54" s="199">
        <f>E54*F54</f>
        <v>0</v>
      </c>
      <c r="H54" s="199">
        <v>0</v>
      </c>
      <c r="I54" s="199">
        <f t="shared" ref="I54:I59" si="15">ROUND(E54*H54,2)</f>
        <v>0</v>
      </c>
      <c r="J54" s="199">
        <v>87</v>
      </c>
      <c r="K54" s="199">
        <f t="shared" ref="K54:K59" si="16">ROUND(E54*J54,2)</f>
        <v>348</v>
      </c>
      <c r="L54" s="199">
        <v>21</v>
      </c>
      <c r="M54" s="199">
        <f t="shared" ref="M54:M59" si="17">G54*(1+L54/100)</f>
        <v>0</v>
      </c>
      <c r="N54" s="200">
        <v>0</v>
      </c>
      <c r="O54" s="200">
        <f t="shared" ref="O54:O59" si="18">ROUND(E54*N54,5)</f>
        <v>0</v>
      </c>
      <c r="P54" s="200">
        <v>4.0500000000000001E-2</v>
      </c>
      <c r="Q54" s="200">
        <f t="shared" ref="Q54:Q59" si="19">ROUND(E54*P54,5)</f>
        <v>0.16200000000000001</v>
      </c>
      <c r="R54" s="200"/>
      <c r="S54" s="200"/>
      <c r="T54" s="201">
        <v>0.20699999999999999</v>
      </c>
      <c r="U54" s="200">
        <f t="shared" ref="U54:U59" si="20">ROUND(E54*T54,2)</f>
        <v>0.83</v>
      </c>
      <c r="V54" s="202"/>
      <c r="W54" s="202"/>
      <c r="X54" s="202"/>
      <c r="Y54" s="202"/>
      <c r="Z54" s="202"/>
      <c r="AA54" s="202"/>
      <c r="AB54" s="202"/>
      <c r="AC54" s="202"/>
      <c r="AD54" s="202"/>
      <c r="AE54" s="202" t="s">
        <v>1550</v>
      </c>
      <c r="AF54" s="202"/>
      <c r="AG54" s="202"/>
      <c r="AH54" s="202"/>
      <c r="AI54" s="202"/>
      <c r="AJ54" s="202"/>
      <c r="AK54" s="202"/>
      <c r="AL54" s="202"/>
      <c r="AM54" s="202"/>
      <c r="AN54" s="202"/>
      <c r="AO54" s="202"/>
      <c r="AP54" s="202"/>
      <c r="AQ54" s="202"/>
      <c r="AR54" s="202"/>
      <c r="AS54" s="202"/>
      <c r="AT54" s="202"/>
      <c r="AU54" s="202"/>
      <c r="AV54" s="202"/>
      <c r="AW54" s="202"/>
      <c r="AX54" s="202"/>
      <c r="AY54" s="202"/>
      <c r="AZ54" s="202"/>
      <c r="BA54" s="202"/>
      <c r="BB54" s="202"/>
      <c r="BC54" s="202"/>
      <c r="BD54" s="202"/>
      <c r="BE54" s="202"/>
      <c r="BF54" s="202"/>
      <c r="BG54" s="202"/>
      <c r="BH54" s="202"/>
    </row>
    <row r="55" spans="1:60" outlineLevel="1" x14ac:dyDescent="0.2">
      <c r="A55" s="195">
        <v>43</v>
      </c>
      <c r="B55" s="195" t="s">
        <v>1634</v>
      </c>
      <c r="C55" s="196" t="s">
        <v>1635</v>
      </c>
      <c r="D55" s="197" t="s">
        <v>209</v>
      </c>
      <c r="E55" s="198">
        <v>1</v>
      </c>
      <c r="F55" s="199">
        <v>0</v>
      </c>
      <c r="G55" s="199">
        <f t="shared" ref="G55:G58" si="21">E55*F55</f>
        <v>0</v>
      </c>
      <c r="H55" s="199">
        <v>9045</v>
      </c>
      <c r="I55" s="199">
        <f t="shared" si="15"/>
        <v>9045</v>
      </c>
      <c r="J55" s="199">
        <v>0</v>
      </c>
      <c r="K55" s="199">
        <f t="shared" si="16"/>
        <v>0</v>
      </c>
      <c r="L55" s="199">
        <v>21</v>
      </c>
      <c r="M55" s="199">
        <f t="shared" si="17"/>
        <v>0</v>
      </c>
      <c r="N55" s="200">
        <v>1.042E-2</v>
      </c>
      <c r="O55" s="200">
        <f t="shared" si="18"/>
        <v>1.042E-2</v>
      </c>
      <c r="P55" s="200">
        <v>0</v>
      </c>
      <c r="Q55" s="200">
        <f t="shared" si="19"/>
        <v>0</v>
      </c>
      <c r="R55" s="200"/>
      <c r="S55" s="200"/>
      <c r="T55" s="201">
        <v>0</v>
      </c>
      <c r="U55" s="200">
        <f t="shared" si="20"/>
        <v>0</v>
      </c>
      <c r="V55" s="202"/>
      <c r="W55" s="202"/>
      <c r="X55" s="202"/>
      <c r="Y55" s="202"/>
      <c r="Z55" s="202"/>
      <c r="AA55" s="202"/>
      <c r="AB55" s="202"/>
      <c r="AC55" s="202"/>
      <c r="AD55" s="202"/>
      <c r="AE55" s="202" t="s">
        <v>1553</v>
      </c>
      <c r="AF55" s="202"/>
      <c r="AG55" s="202"/>
      <c r="AH55" s="202"/>
      <c r="AI55" s="202"/>
      <c r="AJ55" s="202"/>
      <c r="AK55" s="202"/>
      <c r="AL55" s="202"/>
      <c r="AM55" s="202"/>
      <c r="AN55" s="202"/>
      <c r="AO55" s="202"/>
      <c r="AP55" s="202"/>
      <c r="AQ55" s="202"/>
      <c r="AR55" s="202"/>
      <c r="AS55" s="202"/>
      <c r="AT55" s="202"/>
      <c r="AU55" s="202"/>
      <c r="AV55" s="202"/>
      <c r="AW55" s="202"/>
      <c r="AX55" s="202"/>
      <c r="AY55" s="202"/>
      <c r="AZ55" s="202"/>
      <c r="BA55" s="202"/>
      <c r="BB55" s="202"/>
      <c r="BC55" s="202"/>
      <c r="BD55" s="202"/>
      <c r="BE55" s="202"/>
      <c r="BF55" s="202"/>
      <c r="BG55" s="202"/>
      <c r="BH55" s="202"/>
    </row>
    <row r="56" spans="1:60" outlineLevel="1" x14ac:dyDescent="0.2">
      <c r="A56" s="195">
        <v>44</v>
      </c>
      <c r="B56" s="195" t="s">
        <v>1634</v>
      </c>
      <c r="C56" s="196" t="s">
        <v>1636</v>
      </c>
      <c r="D56" s="197" t="s">
        <v>209</v>
      </c>
      <c r="E56" s="198">
        <v>1</v>
      </c>
      <c r="F56" s="199">
        <v>0</v>
      </c>
      <c r="G56" s="199">
        <f t="shared" si="21"/>
        <v>0</v>
      </c>
      <c r="H56" s="199">
        <v>12352</v>
      </c>
      <c r="I56" s="199">
        <f t="shared" si="15"/>
        <v>12352</v>
      </c>
      <c r="J56" s="199">
        <v>0</v>
      </c>
      <c r="K56" s="199">
        <f t="shared" si="16"/>
        <v>0</v>
      </c>
      <c r="L56" s="199">
        <v>21</v>
      </c>
      <c r="M56" s="199">
        <f t="shared" si="17"/>
        <v>0</v>
      </c>
      <c r="N56" s="200">
        <v>1.042E-2</v>
      </c>
      <c r="O56" s="200">
        <f t="shared" si="18"/>
        <v>1.042E-2</v>
      </c>
      <c r="P56" s="200">
        <v>0</v>
      </c>
      <c r="Q56" s="200">
        <f t="shared" si="19"/>
        <v>0</v>
      </c>
      <c r="R56" s="200"/>
      <c r="S56" s="200"/>
      <c r="T56" s="201">
        <v>0</v>
      </c>
      <c r="U56" s="200">
        <f t="shared" si="20"/>
        <v>0</v>
      </c>
      <c r="V56" s="202"/>
      <c r="W56" s="202"/>
      <c r="X56" s="202"/>
      <c r="Y56" s="202"/>
      <c r="Z56" s="202"/>
      <c r="AA56" s="202"/>
      <c r="AB56" s="202"/>
      <c r="AC56" s="202"/>
      <c r="AD56" s="202"/>
      <c r="AE56" s="202" t="s">
        <v>1553</v>
      </c>
      <c r="AF56" s="202"/>
      <c r="AG56" s="202"/>
      <c r="AH56" s="202"/>
      <c r="AI56" s="202"/>
      <c r="AJ56" s="202"/>
      <c r="AK56" s="202"/>
      <c r="AL56" s="202"/>
      <c r="AM56" s="202"/>
      <c r="AN56" s="202"/>
      <c r="AO56" s="202"/>
      <c r="AP56" s="202"/>
      <c r="AQ56" s="202"/>
      <c r="AR56" s="202"/>
      <c r="AS56" s="202"/>
      <c r="AT56" s="202"/>
      <c r="AU56" s="202"/>
      <c r="AV56" s="202"/>
      <c r="AW56" s="202"/>
      <c r="AX56" s="202"/>
      <c r="AY56" s="202"/>
      <c r="AZ56" s="202"/>
      <c r="BA56" s="202"/>
      <c r="BB56" s="202"/>
      <c r="BC56" s="202"/>
      <c r="BD56" s="202"/>
      <c r="BE56" s="202"/>
      <c r="BF56" s="202"/>
      <c r="BG56" s="202"/>
      <c r="BH56" s="202"/>
    </row>
    <row r="57" spans="1:60" ht="22.5" outlineLevel="1" x14ac:dyDescent="0.2">
      <c r="A57" s="195">
        <v>45</v>
      </c>
      <c r="B57" s="195" t="s">
        <v>1637</v>
      </c>
      <c r="C57" s="196" t="s">
        <v>1638</v>
      </c>
      <c r="D57" s="197" t="s">
        <v>209</v>
      </c>
      <c r="E57" s="198">
        <v>7</v>
      </c>
      <c r="F57" s="199">
        <v>0</v>
      </c>
      <c r="G57" s="199">
        <f t="shared" si="21"/>
        <v>0</v>
      </c>
      <c r="H57" s="199">
        <v>2352.1</v>
      </c>
      <c r="I57" s="199">
        <f t="shared" si="15"/>
        <v>16464.7</v>
      </c>
      <c r="J57" s="199">
        <v>2427.9</v>
      </c>
      <c r="K57" s="199">
        <f t="shared" si="16"/>
        <v>16995.3</v>
      </c>
      <c r="L57" s="199">
        <v>21</v>
      </c>
      <c r="M57" s="199">
        <f t="shared" si="17"/>
        <v>0</v>
      </c>
      <c r="N57" s="200">
        <v>1.72E-3</v>
      </c>
      <c r="O57" s="200">
        <f t="shared" si="18"/>
        <v>1.204E-2</v>
      </c>
      <c r="P57" s="200">
        <v>0</v>
      </c>
      <c r="Q57" s="200">
        <f t="shared" si="19"/>
        <v>0</v>
      </c>
      <c r="R57" s="200"/>
      <c r="S57" s="200"/>
      <c r="T57" s="201">
        <v>0.47599999999999998</v>
      </c>
      <c r="U57" s="200">
        <f t="shared" si="20"/>
        <v>3.33</v>
      </c>
      <c r="V57" s="202"/>
      <c r="W57" s="202"/>
      <c r="X57" s="202"/>
      <c r="Y57" s="202"/>
      <c r="Z57" s="202"/>
      <c r="AA57" s="202"/>
      <c r="AB57" s="202"/>
      <c r="AC57" s="202"/>
      <c r="AD57" s="202"/>
      <c r="AE57" s="202" t="s">
        <v>1550</v>
      </c>
      <c r="AF57" s="202"/>
      <c r="AG57" s="202"/>
      <c r="AH57" s="202"/>
      <c r="AI57" s="202"/>
      <c r="AJ57" s="202"/>
      <c r="AK57" s="202"/>
      <c r="AL57" s="202"/>
      <c r="AM57" s="202"/>
      <c r="AN57" s="202"/>
      <c r="AO57" s="202"/>
      <c r="AP57" s="202"/>
      <c r="AQ57" s="202"/>
      <c r="AR57" s="202"/>
      <c r="AS57" s="202"/>
      <c r="AT57" s="202"/>
      <c r="AU57" s="202"/>
      <c r="AV57" s="202"/>
      <c r="AW57" s="202"/>
      <c r="AX57" s="202"/>
      <c r="AY57" s="202"/>
      <c r="AZ57" s="202"/>
      <c r="BA57" s="202"/>
      <c r="BB57" s="202"/>
      <c r="BC57" s="202"/>
      <c r="BD57" s="202"/>
      <c r="BE57" s="202"/>
      <c r="BF57" s="202"/>
      <c r="BG57" s="202"/>
      <c r="BH57" s="202"/>
    </row>
    <row r="58" spans="1:60" outlineLevel="1" x14ac:dyDescent="0.2">
      <c r="A58" s="195">
        <v>46</v>
      </c>
      <c r="B58" s="195" t="s">
        <v>1639</v>
      </c>
      <c r="C58" s="196" t="s">
        <v>1640</v>
      </c>
      <c r="D58" s="197" t="s">
        <v>922</v>
      </c>
      <c r="E58" s="198">
        <v>6</v>
      </c>
      <c r="F58" s="199">
        <v>0</v>
      </c>
      <c r="G58" s="199">
        <f t="shared" si="21"/>
        <v>0</v>
      </c>
      <c r="H58" s="199">
        <v>251.12</v>
      </c>
      <c r="I58" s="199">
        <f t="shared" si="15"/>
        <v>1506.72</v>
      </c>
      <c r="J58" s="199">
        <v>65.88</v>
      </c>
      <c r="K58" s="199">
        <f t="shared" si="16"/>
        <v>395.28</v>
      </c>
      <c r="L58" s="199">
        <v>21</v>
      </c>
      <c r="M58" s="199">
        <f t="shared" si="17"/>
        <v>0</v>
      </c>
      <c r="N58" s="200">
        <v>2.4000000000000001E-4</v>
      </c>
      <c r="O58" s="200">
        <f t="shared" si="18"/>
        <v>1.4400000000000001E-3</v>
      </c>
      <c r="P58" s="200">
        <v>0</v>
      </c>
      <c r="Q58" s="200">
        <f t="shared" si="19"/>
        <v>0</v>
      </c>
      <c r="R58" s="200"/>
      <c r="S58" s="200"/>
      <c r="T58" s="201">
        <v>0.124</v>
      </c>
      <c r="U58" s="200">
        <f t="shared" si="20"/>
        <v>0.74</v>
      </c>
      <c r="V58" s="202"/>
      <c r="W58" s="202"/>
      <c r="X58" s="202"/>
      <c r="Y58" s="202"/>
      <c r="Z58" s="202"/>
      <c r="AA58" s="202"/>
      <c r="AB58" s="202"/>
      <c r="AC58" s="202"/>
      <c r="AD58" s="202"/>
      <c r="AE58" s="202" t="s">
        <v>1550</v>
      </c>
      <c r="AF58" s="202"/>
      <c r="AG58" s="202"/>
      <c r="AH58" s="202"/>
      <c r="AI58" s="202"/>
      <c r="AJ58" s="202"/>
      <c r="AK58" s="202"/>
      <c r="AL58" s="202"/>
      <c r="AM58" s="202"/>
      <c r="AN58" s="202"/>
      <c r="AO58" s="202"/>
      <c r="AP58" s="202"/>
      <c r="AQ58" s="202"/>
      <c r="AR58" s="202"/>
      <c r="AS58" s="202"/>
      <c r="AT58" s="202"/>
      <c r="AU58" s="202"/>
      <c r="AV58" s="202"/>
      <c r="AW58" s="202"/>
      <c r="AX58" s="202"/>
      <c r="AY58" s="202"/>
      <c r="AZ58" s="202"/>
      <c r="BA58" s="202"/>
      <c r="BB58" s="202"/>
      <c r="BC58" s="202"/>
      <c r="BD58" s="202"/>
      <c r="BE58" s="202"/>
      <c r="BF58" s="202"/>
      <c r="BG58" s="202"/>
      <c r="BH58" s="202"/>
    </row>
    <row r="59" spans="1:60" ht="22.5" outlineLevel="1" x14ac:dyDescent="0.2">
      <c r="A59" s="210">
        <v>47</v>
      </c>
      <c r="B59" s="210" t="s">
        <v>1641</v>
      </c>
      <c r="C59" s="211" t="s">
        <v>1642</v>
      </c>
      <c r="D59" s="212" t="s">
        <v>922</v>
      </c>
      <c r="E59" s="213">
        <v>2</v>
      </c>
      <c r="F59" s="214">
        <v>0</v>
      </c>
      <c r="G59" s="214">
        <f>E59*F59</f>
        <v>0</v>
      </c>
      <c r="H59" s="214">
        <v>240.12</v>
      </c>
      <c r="I59" s="214">
        <f t="shared" si="15"/>
        <v>480.24</v>
      </c>
      <c r="J59" s="214">
        <v>65.88</v>
      </c>
      <c r="K59" s="214">
        <f t="shared" si="16"/>
        <v>131.76</v>
      </c>
      <c r="L59" s="214">
        <v>21</v>
      </c>
      <c r="M59" s="214">
        <f t="shared" si="17"/>
        <v>0</v>
      </c>
      <c r="N59" s="215">
        <v>2.4000000000000001E-4</v>
      </c>
      <c r="O59" s="215">
        <f t="shared" si="18"/>
        <v>4.8000000000000001E-4</v>
      </c>
      <c r="P59" s="215">
        <v>0</v>
      </c>
      <c r="Q59" s="215">
        <f t="shared" si="19"/>
        <v>0</v>
      </c>
      <c r="R59" s="215"/>
      <c r="S59" s="215"/>
      <c r="T59" s="216">
        <v>0.124</v>
      </c>
      <c r="U59" s="215">
        <f t="shared" si="20"/>
        <v>0.25</v>
      </c>
      <c r="V59" s="202"/>
      <c r="W59" s="202"/>
      <c r="X59" s="202"/>
      <c r="Y59" s="202"/>
      <c r="Z59" s="202"/>
      <c r="AA59" s="202"/>
      <c r="AB59" s="202"/>
      <c r="AC59" s="202"/>
      <c r="AD59" s="202"/>
      <c r="AE59" s="202" t="s">
        <v>1550</v>
      </c>
      <c r="AF59" s="202"/>
      <c r="AG59" s="202"/>
      <c r="AH59" s="202"/>
      <c r="AI59" s="202"/>
      <c r="AJ59" s="202"/>
      <c r="AK59" s="202"/>
      <c r="AL59" s="202"/>
      <c r="AM59" s="202"/>
      <c r="AN59" s="202"/>
      <c r="AO59" s="202"/>
      <c r="AP59" s="202"/>
      <c r="AQ59" s="202"/>
      <c r="AR59" s="202"/>
      <c r="AS59" s="202"/>
      <c r="AT59" s="202"/>
      <c r="AU59" s="202"/>
      <c r="AV59" s="202"/>
      <c r="AW59" s="202"/>
      <c r="AX59" s="202"/>
      <c r="AY59" s="202"/>
      <c r="AZ59" s="202"/>
      <c r="BA59" s="202"/>
      <c r="BB59" s="202"/>
      <c r="BC59" s="202"/>
      <c r="BD59" s="202"/>
      <c r="BE59" s="202"/>
      <c r="BF59" s="202"/>
      <c r="BG59" s="202"/>
      <c r="BH59" s="202"/>
    </row>
    <row r="60" spans="1:60" x14ac:dyDescent="0.2">
      <c r="A60" s="203"/>
      <c r="B60" s="203"/>
      <c r="C60" s="217" t="s">
        <v>1643</v>
      </c>
      <c r="D60" s="205"/>
      <c r="E60" s="206"/>
      <c r="F60" s="207"/>
      <c r="G60" s="218">
        <f>SUM(G8,G11,G17,G39,G53)</f>
        <v>0</v>
      </c>
      <c r="H60" s="207"/>
      <c r="I60" s="207">
        <f>SUM(I61:I66)</f>
        <v>0</v>
      </c>
      <c r="J60" s="207"/>
      <c r="K60" s="207">
        <f>SUM(K61:K66)</f>
        <v>0</v>
      </c>
      <c r="L60" s="207"/>
      <c r="M60" s="207">
        <f>SUM(M61:M66)</f>
        <v>0</v>
      </c>
      <c r="N60" s="208"/>
      <c r="O60" s="208"/>
      <c r="P60" s="208"/>
      <c r="Q60" s="208"/>
      <c r="R60" s="208"/>
      <c r="S60" s="208"/>
      <c r="T60" s="209"/>
      <c r="U60" s="208">
        <f>SUM(U61:U66)</f>
        <v>0</v>
      </c>
      <c r="AE60" s="177" t="s">
        <v>1547</v>
      </c>
    </row>
    <row r="61" spans="1:60" x14ac:dyDescent="0.2">
      <c r="C61" s="220"/>
      <c r="AE61" s="177" t="s">
        <v>1644</v>
      </c>
    </row>
  </sheetData>
  <mergeCells count="4">
    <mergeCell ref="A1:G1"/>
    <mergeCell ref="C2:G2"/>
    <mergeCell ref="C3:G3"/>
    <mergeCell ref="C4:G4"/>
  </mergeCells>
  <pageMargins left="0.39370078740157499" right="0.19685039370078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27"/>
  <sheetViews>
    <sheetView workbookViewId="0">
      <selection activeCell="AA19" sqref="AA19"/>
    </sheetView>
  </sheetViews>
  <sheetFormatPr defaultRowHeight="12.75" outlineLevelRow="1" x14ac:dyDescent="0.2"/>
  <cols>
    <col min="1" max="1" width="5" style="177" customWidth="1"/>
    <col min="2" max="2" width="16.83203125" style="219" customWidth="1"/>
    <col min="3" max="3" width="44.6640625" style="219" customWidth="1"/>
    <col min="4" max="4" width="5.1640625" style="177" customWidth="1"/>
    <col min="5" max="5" width="12.1640625" style="177" customWidth="1"/>
    <col min="6" max="6" width="11.33203125" style="177" customWidth="1"/>
    <col min="7" max="7" width="14.6640625" style="177" customWidth="1"/>
    <col min="8" max="13" width="0" style="177" hidden="1" customWidth="1"/>
    <col min="14" max="17" width="9.33203125" style="177"/>
    <col min="18" max="21" width="0" style="177" hidden="1" customWidth="1"/>
    <col min="22" max="28" width="9.33203125" style="177"/>
    <col min="29" max="39" width="0" style="177" hidden="1" customWidth="1"/>
    <col min="40" max="16384" width="9.33203125" style="177"/>
  </cols>
  <sheetData>
    <row r="1" spans="1:60" ht="15.75" customHeight="1" x14ac:dyDescent="0.25">
      <c r="A1" s="442" t="s">
        <v>1645</v>
      </c>
      <c r="B1" s="442"/>
      <c r="C1" s="442"/>
      <c r="D1" s="442"/>
      <c r="E1" s="442"/>
      <c r="F1" s="442"/>
      <c r="G1" s="442"/>
      <c r="AE1" s="177" t="s">
        <v>1519</v>
      </c>
    </row>
    <row r="2" spans="1:60" ht="25.15" customHeight="1" x14ac:dyDescent="0.2">
      <c r="A2" s="178" t="s">
        <v>1520</v>
      </c>
      <c r="B2" s="179"/>
      <c r="C2" s="443" t="s">
        <v>17</v>
      </c>
      <c r="D2" s="444"/>
      <c r="E2" s="444"/>
      <c r="F2" s="444"/>
      <c r="G2" s="445"/>
      <c r="AE2" s="177" t="s">
        <v>81</v>
      </c>
    </row>
    <row r="3" spans="1:60" ht="25.15" hidden="1" customHeight="1" x14ac:dyDescent="0.2">
      <c r="A3" s="178" t="s">
        <v>1521</v>
      </c>
      <c r="B3" s="179"/>
      <c r="C3" s="446"/>
      <c r="D3" s="444"/>
      <c r="E3" s="444"/>
      <c r="F3" s="444"/>
      <c r="G3" s="445"/>
      <c r="AE3" s="177" t="s">
        <v>1522</v>
      </c>
    </row>
    <row r="4" spans="1:60" ht="25.15" hidden="1" customHeight="1" x14ac:dyDescent="0.2">
      <c r="A4" s="178" t="s">
        <v>1523</v>
      </c>
      <c r="B4" s="179"/>
      <c r="C4" s="446"/>
      <c r="D4" s="444"/>
      <c r="E4" s="444"/>
      <c r="F4" s="444"/>
      <c r="G4" s="445"/>
      <c r="AE4" s="177" t="s">
        <v>1524</v>
      </c>
    </row>
    <row r="5" spans="1:60" hidden="1" x14ac:dyDescent="0.2">
      <c r="A5" s="180" t="s">
        <v>1525</v>
      </c>
      <c r="B5" s="181"/>
      <c r="C5" s="181"/>
      <c r="D5" s="182"/>
      <c r="E5" s="182"/>
      <c r="F5" s="182"/>
      <c r="G5" s="183"/>
      <c r="AE5" s="177" t="s">
        <v>1526</v>
      </c>
    </row>
    <row r="7" spans="1:60" ht="51" x14ac:dyDescent="0.2">
      <c r="A7" s="184" t="s">
        <v>1527</v>
      </c>
      <c r="B7" s="185" t="s">
        <v>1528</v>
      </c>
      <c r="C7" s="185" t="s">
        <v>1529</v>
      </c>
      <c r="D7" s="184" t="s">
        <v>141</v>
      </c>
      <c r="E7" s="184" t="s">
        <v>1530</v>
      </c>
      <c r="F7" s="186" t="s">
        <v>1531</v>
      </c>
      <c r="G7" s="184" t="s">
        <v>1532</v>
      </c>
      <c r="H7" s="187" t="s">
        <v>1533</v>
      </c>
      <c r="I7" s="187" t="s">
        <v>1534</v>
      </c>
      <c r="J7" s="187" t="s">
        <v>1535</v>
      </c>
      <c r="K7" s="187" t="s">
        <v>1536</v>
      </c>
      <c r="L7" s="187" t="s">
        <v>41</v>
      </c>
      <c r="M7" s="187" t="s">
        <v>1537</v>
      </c>
      <c r="N7" s="187" t="s">
        <v>1538</v>
      </c>
      <c r="O7" s="187" t="s">
        <v>1539</v>
      </c>
      <c r="P7" s="187" t="s">
        <v>1540</v>
      </c>
      <c r="Q7" s="187" t="s">
        <v>1541</v>
      </c>
      <c r="R7" s="187" t="s">
        <v>1542</v>
      </c>
      <c r="S7" s="187" t="s">
        <v>1543</v>
      </c>
      <c r="T7" s="187" t="s">
        <v>1544</v>
      </c>
      <c r="U7" s="187" t="s">
        <v>1545</v>
      </c>
    </row>
    <row r="8" spans="1:60" x14ac:dyDescent="0.2">
      <c r="A8" s="188" t="s">
        <v>1546</v>
      </c>
      <c r="B8" s="189" t="s">
        <v>1646</v>
      </c>
      <c r="C8" s="190" t="s">
        <v>1647</v>
      </c>
      <c r="D8" s="191"/>
      <c r="E8" s="192"/>
      <c r="F8" s="193"/>
      <c r="G8" s="193">
        <f>SUMIF(AE9:AE14,"&lt;&gt;NOR",G9:G14)</f>
        <v>0</v>
      </c>
      <c r="H8" s="193"/>
      <c r="I8" s="193">
        <f>SUM(I9:I14)</f>
        <v>36914.549999999996</v>
      </c>
      <c r="J8" s="193"/>
      <c r="K8" s="193">
        <f>SUM(K9:K14)</f>
        <v>80932.45</v>
      </c>
      <c r="L8" s="193"/>
      <c r="M8" s="193">
        <f>SUM(M9:M14)</f>
        <v>0</v>
      </c>
      <c r="N8" s="194"/>
      <c r="O8" s="194">
        <f>SUM(O9:O14)</f>
        <v>8.3900000000000002E-2</v>
      </c>
      <c r="P8" s="194"/>
      <c r="Q8" s="194">
        <f>SUM(Q9:Q14)</f>
        <v>9.9199999999999997E-2</v>
      </c>
      <c r="R8" s="194"/>
      <c r="S8" s="194"/>
      <c r="T8" s="188"/>
      <c r="U8" s="194">
        <f>SUM(U9:U14)</f>
        <v>27.55</v>
      </c>
      <c r="AE8" s="177" t="s">
        <v>1547</v>
      </c>
    </row>
    <row r="9" spans="1:60" ht="22.5" outlineLevel="1" x14ac:dyDescent="0.2">
      <c r="A9" s="195">
        <v>1</v>
      </c>
      <c r="B9" s="195" t="s">
        <v>1648</v>
      </c>
      <c r="C9" s="196" t="s">
        <v>1649</v>
      </c>
      <c r="D9" s="197" t="s">
        <v>178</v>
      </c>
      <c r="E9" s="198">
        <v>30</v>
      </c>
      <c r="F9" s="199">
        <v>0</v>
      </c>
      <c r="G9" s="199">
        <f>E9*F9</f>
        <v>0</v>
      </c>
      <c r="H9" s="199">
        <v>5.16</v>
      </c>
      <c r="I9" s="199">
        <f t="shared" ref="I9:I14" si="0">ROUND(E9*H9,2)</f>
        <v>154.80000000000001</v>
      </c>
      <c r="J9" s="199">
        <v>25.84</v>
      </c>
      <c r="K9" s="199">
        <f t="shared" ref="K9:K14" si="1">ROUND(E9*J9,2)</f>
        <v>775.2</v>
      </c>
      <c r="L9" s="199">
        <v>21</v>
      </c>
      <c r="M9" s="199">
        <f t="shared" ref="M9:M14" si="2">G9*(1+L9/100)</f>
        <v>0</v>
      </c>
      <c r="N9" s="200">
        <v>2.0000000000000002E-5</v>
      </c>
      <c r="O9" s="200">
        <f t="shared" ref="O9:O14" si="3">ROUND(E9*N9,5)</f>
        <v>5.9999999999999995E-4</v>
      </c>
      <c r="P9" s="200">
        <v>3.2000000000000002E-3</v>
      </c>
      <c r="Q9" s="200">
        <f t="shared" ref="Q9:Q14" si="4">ROUND(E9*P9,5)</f>
        <v>9.6000000000000002E-2</v>
      </c>
      <c r="R9" s="200"/>
      <c r="S9" s="200"/>
      <c r="T9" s="201">
        <v>5.2999999999999999E-2</v>
      </c>
      <c r="U9" s="200">
        <f t="shared" ref="U9:U14" si="5">ROUND(E9*T9,2)</f>
        <v>1.59</v>
      </c>
      <c r="V9" s="202"/>
      <c r="W9" s="202"/>
      <c r="X9" s="202"/>
      <c r="Y9" s="202"/>
      <c r="Z9" s="202"/>
      <c r="AA9" s="202"/>
      <c r="AB9" s="202"/>
      <c r="AC9" s="202"/>
      <c r="AD9" s="202"/>
      <c r="AE9" s="202" t="s">
        <v>1550</v>
      </c>
      <c r="AF9" s="202"/>
      <c r="AG9" s="202"/>
      <c r="AH9" s="202"/>
      <c r="AI9" s="202"/>
      <c r="AJ9" s="202"/>
      <c r="AK9" s="202"/>
      <c r="AL9" s="202"/>
      <c r="AM9" s="202"/>
      <c r="AN9" s="202"/>
      <c r="AO9" s="202"/>
      <c r="AP9" s="202"/>
      <c r="AQ9" s="202"/>
      <c r="AR9" s="202"/>
      <c r="AS9" s="202"/>
      <c r="AT9" s="202"/>
      <c r="AU9" s="202"/>
      <c r="AV9" s="202"/>
      <c r="AW9" s="202"/>
      <c r="AX9" s="202"/>
      <c r="AY9" s="202"/>
      <c r="AZ9" s="202"/>
      <c r="BA9" s="202"/>
      <c r="BB9" s="202"/>
      <c r="BC9" s="202"/>
      <c r="BD9" s="202"/>
      <c r="BE9" s="202"/>
      <c r="BF9" s="202"/>
      <c r="BG9" s="202"/>
      <c r="BH9" s="202"/>
    </row>
    <row r="10" spans="1:60" ht="22.5" outlineLevel="1" x14ac:dyDescent="0.2">
      <c r="A10" s="195">
        <v>2</v>
      </c>
      <c r="B10" s="195" t="s">
        <v>1650</v>
      </c>
      <c r="C10" s="196" t="s">
        <v>1651</v>
      </c>
      <c r="D10" s="197" t="s">
        <v>1563</v>
      </c>
      <c r="E10" s="198">
        <v>1</v>
      </c>
      <c r="F10" s="199">
        <v>0</v>
      </c>
      <c r="G10" s="199">
        <f t="shared" ref="G10:G14" si="6">E10*F10</f>
        <v>0</v>
      </c>
      <c r="H10" s="199">
        <v>5.16</v>
      </c>
      <c r="I10" s="199">
        <f t="shared" si="0"/>
        <v>5.16</v>
      </c>
      <c r="J10" s="199">
        <v>64994.84</v>
      </c>
      <c r="K10" s="199">
        <f t="shared" si="1"/>
        <v>64994.84</v>
      </c>
      <c r="L10" s="199">
        <v>21</v>
      </c>
      <c r="M10" s="199">
        <f t="shared" si="2"/>
        <v>0</v>
      </c>
      <c r="N10" s="200">
        <v>2.0000000000000002E-5</v>
      </c>
      <c r="O10" s="200">
        <f t="shared" si="3"/>
        <v>2.0000000000000002E-5</v>
      </c>
      <c r="P10" s="200">
        <v>3.2000000000000002E-3</v>
      </c>
      <c r="Q10" s="200">
        <f t="shared" si="4"/>
        <v>3.2000000000000002E-3</v>
      </c>
      <c r="R10" s="200"/>
      <c r="S10" s="200"/>
      <c r="T10" s="201">
        <v>5.2999999999999999E-2</v>
      </c>
      <c r="U10" s="200">
        <f t="shared" si="5"/>
        <v>0.05</v>
      </c>
      <c r="V10" s="202"/>
      <c r="W10" s="202"/>
      <c r="X10" s="202"/>
      <c r="Y10" s="202"/>
      <c r="Z10" s="202"/>
      <c r="AA10" s="202"/>
      <c r="AB10" s="202"/>
      <c r="AC10" s="202"/>
      <c r="AD10" s="202"/>
      <c r="AE10" s="202" t="s">
        <v>1550</v>
      </c>
      <c r="AF10" s="202"/>
      <c r="AG10" s="202"/>
      <c r="AH10" s="202"/>
      <c r="AI10" s="202"/>
      <c r="AJ10" s="202"/>
      <c r="AK10" s="202"/>
      <c r="AL10" s="202"/>
      <c r="AM10" s="202"/>
      <c r="AN10" s="202"/>
      <c r="AO10" s="202"/>
      <c r="AP10" s="202"/>
      <c r="AQ10" s="202"/>
      <c r="AR10" s="202"/>
      <c r="AS10" s="202"/>
      <c r="AT10" s="202"/>
      <c r="AU10" s="202"/>
      <c r="AV10" s="202"/>
      <c r="AW10" s="202"/>
      <c r="AX10" s="202"/>
      <c r="AY10" s="202"/>
      <c r="AZ10" s="202"/>
      <c r="BA10" s="202"/>
      <c r="BB10" s="202"/>
      <c r="BC10" s="202"/>
      <c r="BD10" s="202"/>
      <c r="BE10" s="202"/>
      <c r="BF10" s="202"/>
      <c r="BG10" s="202"/>
      <c r="BH10" s="202"/>
    </row>
    <row r="11" spans="1:60" outlineLevel="1" x14ac:dyDescent="0.2">
      <c r="A11" s="195">
        <v>3</v>
      </c>
      <c r="B11" s="195" t="s">
        <v>1652</v>
      </c>
      <c r="C11" s="196" t="s">
        <v>1653</v>
      </c>
      <c r="D11" s="197" t="s">
        <v>178</v>
      </c>
      <c r="E11" s="198">
        <v>25</v>
      </c>
      <c r="F11" s="199">
        <v>0</v>
      </c>
      <c r="G11" s="199">
        <f t="shared" si="6"/>
        <v>0</v>
      </c>
      <c r="H11" s="199">
        <v>263.91000000000003</v>
      </c>
      <c r="I11" s="199">
        <f t="shared" si="0"/>
        <v>6597.75</v>
      </c>
      <c r="J11" s="199">
        <v>169.08999999999997</v>
      </c>
      <c r="K11" s="199">
        <f t="shared" si="1"/>
        <v>4227.25</v>
      </c>
      <c r="L11" s="199">
        <v>21</v>
      </c>
      <c r="M11" s="199">
        <f t="shared" si="2"/>
        <v>0</v>
      </c>
      <c r="N11" s="200">
        <v>7.6000000000000004E-4</v>
      </c>
      <c r="O11" s="200">
        <f t="shared" si="3"/>
        <v>1.9E-2</v>
      </c>
      <c r="P11" s="200">
        <v>0</v>
      </c>
      <c r="Q11" s="200">
        <f t="shared" si="4"/>
        <v>0</v>
      </c>
      <c r="R11" s="200"/>
      <c r="S11" s="200"/>
      <c r="T11" s="201">
        <v>0.29737999999999998</v>
      </c>
      <c r="U11" s="200">
        <f t="shared" si="5"/>
        <v>7.43</v>
      </c>
      <c r="V11" s="202"/>
      <c r="W11" s="202"/>
      <c r="X11" s="202"/>
      <c r="Y11" s="202"/>
      <c r="Z11" s="202"/>
      <c r="AA11" s="202"/>
      <c r="AB11" s="202"/>
      <c r="AC11" s="202"/>
      <c r="AD11" s="202"/>
      <c r="AE11" s="202" t="s">
        <v>1550</v>
      </c>
      <c r="AF11" s="202"/>
      <c r="AG11" s="202"/>
      <c r="AH11" s="202"/>
      <c r="AI11" s="202"/>
      <c r="AJ11" s="202"/>
      <c r="AK11" s="202"/>
      <c r="AL11" s="202"/>
      <c r="AM11" s="202"/>
      <c r="AN11" s="202"/>
      <c r="AO11" s="202"/>
      <c r="AP11" s="202"/>
      <c r="AQ11" s="202"/>
      <c r="AR11" s="202"/>
      <c r="AS11" s="202"/>
      <c r="AT11" s="202"/>
      <c r="AU11" s="202"/>
      <c r="AV11" s="202"/>
      <c r="AW11" s="202"/>
      <c r="AX11" s="202"/>
      <c r="AY11" s="202"/>
      <c r="AZ11" s="202"/>
      <c r="BA11" s="202"/>
      <c r="BB11" s="202"/>
      <c r="BC11" s="202"/>
      <c r="BD11" s="202"/>
      <c r="BE11" s="202"/>
      <c r="BF11" s="202"/>
      <c r="BG11" s="202"/>
      <c r="BH11" s="202"/>
    </row>
    <row r="12" spans="1:60" outlineLevel="1" x14ac:dyDescent="0.2">
      <c r="A12" s="195">
        <v>4</v>
      </c>
      <c r="B12" s="195" t="s">
        <v>1654</v>
      </c>
      <c r="C12" s="196" t="s">
        <v>1655</v>
      </c>
      <c r="D12" s="197" t="s">
        <v>178</v>
      </c>
      <c r="E12" s="198">
        <v>26</v>
      </c>
      <c r="F12" s="199">
        <v>0</v>
      </c>
      <c r="G12" s="199">
        <f t="shared" si="6"/>
        <v>0</v>
      </c>
      <c r="H12" s="199">
        <v>881.09</v>
      </c>
      <c r="I12" s="199">
        <f t="shared" si="0"/>
        <v>22908.34</v>
      </c>
      <c r="J12" s="199">
        <v>203.90999999999997</v>
      </c>
      <c r="K12" s="199">
        <f t="shared" si="1"/>
        <v>5301.66</v>
      </c>
      <c r="L12" s="199">
        <v>21</v>
      </c>
      <c r="M12" s="199">
        <f t="shared" si="2"/>
        <v>0</v>
      </c>
      <c r="N12" s="200">
        <v>1.9599999999999999E-3</v>
      </c>
      <c r="O12" s="200">
        <f t="shared" si="3"/>
        <v>5.0959999999999998E-2</v>
      </c>
      <c r="P12" s="200">
        <v>0</v>
      </c>
      <c r="Q12" s="200">
        <f t="shared" si="4"/>
        <v>0</v>
      </c>
      <c r="R12" s="200"/>
      <c r="S12" s="200"/>
      <c r="T12" s="201">
        <v>0.3579</v>
      </c>
      <c r="U12" s="200">
        <f t="shared" si="5"/>
        <v>9.31</v>
      </c>
      <c r="V12" s="202"/>
      <c r="W12" s="202"/>
      <c r="X12" s="202"/>
      <c r="Y12" s="202"/>
      <c r="Z12" s="202"/>
      <c r="AA12" s="202"/>
      <c r="AB12" s="202"/>
      <c r="AC12" s="202"/>
      <c r="AD12" s="202"/>
      <c r="AE12" s="202" t="s">
        <v>1550</v>
      </c>
      <c r="AF12" s="202"/>
      <c r="AG12" s="202"/>
      <c r="AH12" s="202"/>
      <c r="AI12" s="202"/>
      <c r="AJ12" s="202"/>
      <c r="AK12" s="202"/>
      <c r="AL12" s="202"/>
      <c r="AM12" s="202"/>
      <c r="AN12" s="202"/>
      <c r="AO12" s="202"/>
      <c r="AP12" s="202"/>
      <c r="AQ12" s="202"/>
      <c r="AR12" s="202"/>
      <c r="AS12" s="202"/>
      <c r="AT12" s="202"/>
      <c r="AU12" s="202"/>
      <c r="AV12" s="202"/>
      <c r="AW12" s="202"/>
      <c r="AX12" s="202"/>
      <c r="AY12" s="202"/>
      <c r="AZ12" s="202"/>
      <c r="BA12" s="202"/>
      <c r="BB12" s="202"/>
      <c r="BC12" s="202"/>
      <c r="BD12" s="202"/>
      <c r="BE12" s="202"/>
      <c r="BF12" s="202"/>
      <c r="BG12" s="202"/>
      <c r="BH12" s="202"/>
    </row>
    <row r="13" spans="1:60" outlineLevel="1" x14ac:dyDescent="0.2">
      <c r="A13" s="195">
        <v>5</v>
      </c>
      <c r="B13" s="195" t="s">
        <v>1656</v>
      </c>
      <c r="C13" s="196" t="s">
        <v>1657</v>
      </c>
      <c r="D13" s="197" t="s">
        <v>178</v>
      </c>
      <c r="E13" s="198">
        <v>6</v>
      </c>
      <c r="F13" s="199">
        <v>0</v>
      </c>
      <c r="G13" s="199">
        <f t="shared" si="6"/>
        <v>0</v>
      </c>
      <c r="H13" s="199">
        <v>881.09</v>
      </c>
      <c r="I13" s="199">
        <f t="shared" si="0"/>
        <v>5286.54</v>
      </c>
      <c r="J13" s="199">
        <v>368.90999999999997</v>
      </c>
      <c r="K13" s="199">
        <f t="shared" si="1"/>
        <v>2213.46</v>
      </c>
      <c r="L13" s="199">
        <v>21</v>
      </c>
      <c r="M13" s="199">
        <f t="shared" si="2"/>
        <v>0</v>
      </c>
      <c r="N13" s="200">
        <v>1.9599999999999999E-3</v>
      </c>
      <c r="O13" s="200">
        <f t="shared" si="3"/>
        <v>1.176E-2</v>
      </c>
      <c r="P13" s="200">
        <v>0</v>
      </c>
      <c r="Q13" s="200">
        <f t="shared" si="4"/>
        <v>0</v>
      </c>
      <c r="R13" s="200"/>
      <c r="S13" s="200"/>
      <c r="T13" s="201">
        <v>0.3579</v>
      </c>
      <c r="U13" s="200">
        <f t="shared" si="5"/>
        <v>2.15</v>
      </c>
      <c r="V13" s="202"/>
      <c r="W13" s="202"/>
      <c r="X13" s="202"/>
      <c r="Y13" s="202"/>
      <c r="Z13" s="202"/>
      <c r="AA13" s="202"/>
      <c r="AB13" s="202"/>
      <c r="AC13" s="202"/>
      <c r="AD13" s="202"/>
      <c r="AE13" s="202" t="s">
        <v>1550</v>
      </c>
      <c r="AF13" s="202"/>
      <c r="AG13" s="202"/>
      <c r="AH13" s="202"/>
      <c r="AI13" s="202"/>
      <c r="AJ13" s="202"/>
      <c r="AK13" s="202"/>
      <c r="AL13" s="202"/>
      <c r="AM13" s="202"/>
      <c r="AN13" s="202"/>
      <c r="AO13" s="202"/>
      <c r="AP13" s="202"/>
      <c r="AQ13" s="202"/>
      <c r="AR13" s="202"/>
      <c r="AS13" s="202"/>
      <c r="AT13" s="202"/>
      <c r="AU13" s="202"/>
      <c r="AV13" s="202"/>
      <c r="AW13" s="202"/>
      <c r="AX13" s="202"/>
      <c r="AY13" s="202"/>
      <c r="AZ13" s="202"/>
      <c r="BA13" s="202"/>
      <c r="BB13" s="202"/>
      <c r="BC13" s="202"/>
      <c r="BD13" s="202"/>
      <c r="BE13" s="202"/>
      <c r="BF13" s="202"/>
      <c r="BG13" s="202"/>
      <c r="BH13" s="202"/>
    </row>
    <row r="14" spans="1:60" outlineLevel="1" x14ac:dyDescent="0.2">
      <c r="A14" s="195">
        <v>6</v>
      </c>
      <c r="B14" s="195" t="s">
        <v>1658</v>
      </c>
      <c r="C14" s="196" t="s">
        <v>1659</v>
      </c>
      <c r="D14" s="197" t="s">
        <v>178</v>
      </c>
      <c r="E14" s="198">
        <v>52</v>
      </c>
      <c r="F14" s="199">
        <v>0</v>
      </c>
      <c r="G14" s="199">
        <f t="shared" si="6"/>
        <v>0</v>
      </c>
      <c r="H14" s="199">
        <v>37.729999999999997</v>
      </c>
      <c r="I14" s="199">
        <f t="shared" si="0"/>
        <v>1961.96</v>
      </c>
      <c r="J14" s="199">
        <v>65.77000000000001</v>
      </c>
      <c r="K14" s="199">
        <f t="shared" si="1"/>
        <v>3420.04</v>
      </c>
      <c r="L14" s="199">
        <v>21</v>
      </c>
      <c r="M14" s="199">
        <f t="shared" si="2"/>
        <v>0</v>
      </c>
      <c r="N14" s="200">
        <v>3.0000000000000001E-5</v>
      </c>
      <c r="O14" s="200">
        <f t="shared" si="3"/>
        <v>1.56E-3</v>
      </c>
      <c r="P14" s="200">
        <v>0</v>
      </c>
      <c r="Q14" s="200">
        <f t="shared" si="4"/>
        <v>0</v>
      </c>
      <c r="R14" s="200"/>
      <c r="S14" s="200"/>
      <c r="T14" s="201">
        <v>0.13500000000000001</v>
      </c>
      <c r="U14" s="200">
        <f t="shared" si="5"/>
        <v>7.02</v>
      </c>
      <c r="V14" s="202"/>
      <c r="W14" s="202"/>
      <c r="X14" s="202"/>
      <c r="Y14" s="202"/>
      <c r="Z14" s="202"/>
      <c r="AA14" s="202"/>
      <c r="AB14" s="202"/>
      <c r="AC14" s="202"/>
      <c r="AD14" s="202"/>
      <c r="AE14" s="202" t="s">
        <v>1550</v>
      </c>
      <c r="AF14" s="202"/>
      <c r="AG14" s="202"/>
      <c r="AH14" s="202"/>
      <c r="AI14" s="202"/>
      <c r="AJ14" s="202"/>
      <c r="AK14" s="202"/>
      <c r="AL14" s="202"/>
      <c r="AM14" s="202"/>
      <c r="AN14" s="202"/>
      <c r="AO14" s="202"/>
      <c r="AP14" s="202"/>
      <c r="AQ14" s="202"/>
      <c r="AR14" s="202"/>
      <c r="AS14" s="202"/>
      <c r="AT14" s="202"/>
      <c r="AU14" s="202"/>
      <c r="AV14" s="202"/>
      <c r="AW14" s="202"/>
      <c r="AX14" s="202"/>
      <c r="AY14" s="202"/>
      <c r="AZ14" s="202"/>
      <c r="BA14" s="202"/>
      <c r="BB14" s="202"/>
      <c r="BC14" s="202"/>
      <c r="BD14" s="202"/>
      <c r="BE14" s="202"/>
      <c r="BF14" s="202"/>
      <c r="BG14" s="202"/>
      <c r="BH14" s="202"/>
    </row>
    <row r="15" spans="1:60" x14ac:dyDescent="0.2">
      <c r="A15" s="203" t="s">
        <v>1546</v>
      </c>
      <c r="B15" s="203" t="s">
        <v>924</v>
      </c>
      <c r="C15" s="204" t="s">
        <v>1660</v>
      </c>
      <c r="D15" s="205"/>
      <c r="E15" s="206"/>
      <c r="F15" s="207"/>
      <c r="G15" s="207">
        <f>SUMIF(AE16:AE18,"&lt;&gt;NOR",G16:G18)</f>
        <v>0</v>
      </c>
      <c r="H15" s="207"/>
      <c r="I15" s="207">
        <f>SUM(I16:I18)</f>
        <v>6994.75</v>
      </c>
      <c r="J15" s="207"/>
      <c r="K15" s="207">
        <f>SUM(K16:K18)</f>
        <v>995.25</v>
      </c>
      <c r="L15" s="207"/>
      <c r="M15" s="207">
        <f>SUM(M16:M18)</f>
        <v>0</v>
      </c>
      <c r="N15" s="208"/>
      <c r="O15" s="208">
        <f>SUM(O16:O18)</f>
        <v>3.8999999999999998E-3</v>
      </c>
      <c r="P15" s="208"/>
      <c r="Q15" s="208">
        <f>SUM(Q16:Q18)</f>
        <v>5.4999999999999997E-3</v>
      </c>
      <c r="R15" s="208"/>
      <c r="S15" s="208"/>
      <c r="T15" s="209"/>
      <c r="U15" s="208">
        <f>SUM(U16:U18)</f>
        <v>1.9699999999999998</v>
      </c>
      <c r="AE15" s="177" t="s">
        <v>1547</v>
      </c>
    </row>
    <row r="16" spans="1:60" outlineLevel="1" x14ac:dyDescent="0.2">
      <c r="A16" s="195">
        <v>7</v>
      </c>
      <c r="B16" s="195" t="s">
        <v>1661</v>
      </c>
      <c r="C16" s="196" t="s">
        <v>1662</v>
      </c>
      <c r="D16" s="197" t="s">
        <v>209</v>
      </c>
      <c r="E16" s="198">
        <v>5</v>
      </c>
      <c r="F16" s="199">
        <v>0</v>
      </c>
      <c r="G16" s="199">
        <f>E16*F16</f>
        <v>0</v>
      </c>
      <c r="H16" s="199">
        <v>33.08</v>
      </c>
      <c r="I16" s="199">
        <f>ROUND(E16*H16,2)</f>
        <v>165.4</v>
      </c>
      <c r="J16" s="199">
        <v>111.92</v>
      </c>
      <c r="K16" s="199">
        <f>ROUND(E16*J16,2)</f>
        <v>559.6</v>
      </c>
      <c r="L16" s="199">
        <v>21</v>
      </c>
      <c r="M16" s="199">
        <f>G16*(1+L16/100)</f>
        <v>0</v>
      </c>
      <c r="N16" s="200">
        <v>1.2999999999999999E-4</v>
      </c>
      <c r="O16" s="200">
        <f>ROUND(E16*N16,5)</f>
        <v>6.4999999999999997E-4</v>
      </c>
      <c r="P16" s="200">
        <v>1.1000000000000001E-3</v>
      </c>
      <c r="Q16" s="200">
        <f>ROUND(E16*P16,5)</f>
        <v>5.4999999999999997E-3</v>
      </c>
      <c r="R16" s="200"/>
      <c r="S16" s="200"/>
      <c r="T16" s="201">
        <v>0.22900000000000001</v>
      </c>
      <c r="U16" s="200">
        <f>ROUND(E16*T16,2)</f>
        <v>1.1499999999999999</v>
      </c>
      <c r="V16" s="202"/>
      <c r="W16" s="202"/>
      <c r="X16" s="202"/>
      <c r="Y16" s="202"/>
      <c r="Z16" s="202"/>
      <c r="AA16" s="202"/>
      <c r="AB16" s="202"/>
      <c r="AC16" s="202"/>
      <c r="AD16" s="202"/>
      <c r="AE16" s="202" t="s">
        <v>1550</v>
      </c>
      <c r="AF16" s="202"/>
      <c r="AG16" s="202"/>
      <c r="AH16" s="202"/>
      <c r="AI16" s="202"/>
      <c r="AJ16" s="202"/>
      <c r="AK16" s="202"/>
      <c r="AL16" s="202"/>
      <c r="AM16" s="202"/>
      <c r="AN16" s="202"/>
      <c r="AO16" s="202"/>
      <c r="AP16" s="202"/>
      <c r="AQ16" s="202"/>
      <c r="AR16" s="202"/>
      <c r="AS16" s="202"/>
      <c r="AT16" s="202"/>
      <c r="AU16" s="202"/>
      <c r="AV16" s="202"/>
      <c r="AW16" s="202"/>
      <c r="AX16" s="202"/>
      <c r="AY16" s="202"/>
      <c r="AZ16" s="202"/>
      <c r="BA16" s="202"/>
      <c r="BB16" s="202"/>
      <c r="BC16" s="202"/>
      <c r="BD16" s="202"/>
      <c r="BE16" s="202"/>
      <c r="BF16" s="202"/>
      <c r="BG16" s="202"/>
      <c r="BH16" s="202"/>
    </row>
    <row r="17" spans="1:60" ht="22.5" outlineLevel="1" x14ac:dyDescent="0.2">
      <c r="A17" s="195">
        <v>8</v>
      </c>
      <c r="B17" s="195" t="s">
        <v>1663</v>
      </c>
      <c r="C17" s="196" t="s">
        <v>1664</v>
      </c>
      <c r="D17" s="197" t="s">
        <v>209</v>
      </c>
      <c r="E17" s="198">
        <v>5</v>
      </c>
      <c r="F17" s="199">
        <v>0</v>
      </c>
      <c r="G17" s="199">
        <f t="shared" ref="G17:G18" si="7">E17*F17</f>
        <v>0</v>
      </c>
      <c r="H17" s="199">
        <v>778.87</v>
      </c>
      <c r="I17" s="199">
        <f>ROUND(E17*H17,2)</f>
        <v>3894.35</v>
      </c>
      <c r="J17" s="199">
        <v>87.13</v>
      </c>
      <c r="K17" s="199">
        <f>ROUND(E17*J17,2)</f>
        <v>435.65</v>
      </c>
      <c r="L17" s="199">
        <v>21</v>
      </c>
      <c r="M17" s="199">
        <f>G17*(1+L17/100)</f>
        <v>0</v>
      </c>
      <c r="N17" s="200">
        <v>4.4999999999999999E-4</v>
      </c>
      <c r="O17" s="200">
        <f>ROUND(E17*N17,5)</f>
        <v>2.2499999999999998E-3</v>
      </c>
      <c r="P17" s="200">
        <v>0</v>
      </c>
      <c r="Q17" s="200">
        <f>ROUND(E17*P17,5)</f>
        <v>0</v>
      </c>
      <c r="R17" s="200"/>
      <c r="S17" s="200"/>
      <c r="T17" s="201">
        <v>0.16400000000000001</v>
      </c>
      <c r="U17" s="200">
        <f>ROUND(E17*T17,2)</f>
        <v>0.82</v>
      </c>
      <c r="V17" s="202"/>
      <c r="W17" s="202"/>
      <c r="X17" s="202"/>
      <c r="Y17" s="202"/>
      <c r="Z17" s="202"/>
      <c r="AA17" s="202"/>
      <c r="AB17" s="202"/>
      <c r="AC17" s="202"/>
      <c r="AD17" s="202"/>
      <c r="AE17" s="202" t="s">
        <v>1550</v>
      </c>
      <c r="AF17" s="202"/>
      <c r="AG17" s="202"/>
      <c r="AH17" s="202"/>
      <c r="AI17" s="202"/>
      <c r="AJ17" s="202"/>
      <c r="AK17" s="202"/>
      <c r="AL17" s="202"/>
      <c r="AM17" s="202"/>
      <c r="AN17" s="202"/>
      <c r="AO17" s="202"/>
      <c r="AP17" s="202"/>
      <c r="AQ17" s="202"/>
      <c r="AR17" s="202"/>
      <c r="AS17" s="202"/>
      <c r="AT17" s="202"/>
      <c r="AU17" s="202"/>
      <c r="AV17" s="202"/>
      <c r="AW17" s="202"/>
      <c r="AX17" s="202"/>
      <c r="AY17" s="202"/>
      <c r="AZ17" s="202"/>
      <c r="BA17" s="202"/>
      <c r="BB17" s="202"/>
      <c r="BC17" s="202"/>
      <c r="BD17" s="202"/>
      <c r="BE17" s="202"/>
      <c r="BF17" s="202"/>
      <c r="BG17" s="202"/>
      <c r="BH17" s="202"/>
    </row>
    <row r="18" spans="1:60" outlineLevel="1" x14ac:dyDescent="0.2">
      <c r="A18" s="195">
        <v>9</v>
      </c>
      <c r="B18" s="195" t="s">
        <v>1665</v>
      </c>
      <c r="C18" s="196" t="s">
        <v>1666</v>
      </c>
      <c r="D18" s="197" t="s">
        <v>209</v>
      </c>
      <c r="E18" s="198">
        <v>5</v>
      </c>
      <c r="F18" s="199">
        <v>0</v>
      </c>
      <c r="G18" s="199">
        <f t="shared" si="7"/>
        <v>0</v>
      </c>
      <c r="H18" s="199">
        <v>587</v>
      </c>
      <c r="I18" s="199">
        <f>ROUND(E18*H18,2)</f>
        <v>2935</v>
      </c>
      <c r="J18" s="199">
        <v>0</v>
      </c>
      <c r="K18" s="199">
        <f>ROUND(E18*J18,2)</f>
        <v>0</v>
      </c>
      <c r="L18" s="199">
        <v>21</v>
      </c>
      <c r="M18" s="199">
        <f>G18*(1+L18/100)</f>
        <v>0</v>
      </c>
      <c r="N18" s="200">
        <v>2.0000000000000001E-4</v>
      </c>
      <c r="O18" s="200">
        <f>ROUND(E18*N18,5)</f>
        <v>1E-3</v>
      </c>
      <c r="P18" s="200">
        <v>0</v>
      </c>
      <c r="Q18" s="200">
        <f>ROUND(E18*P18,5)</f>
        <v>0</v>
      </c>
      <c r="R18" s="200"/>
      <c r="S18" s="200"/>
      <c r="T18" s="201">
        <v>0</v>
      </c>
      <c r="U18" s="200">
        <f>ROUND(E18*T18,2)</f>
        <v>0</v>
      </c>
      <c r="V18" s="202"/>
      <c r="W18" s="202"/>
      <c r="X18" s="202"/>
      <c r="Y18" s="202"/>
      <c r="Z18" s="202"/>
      <c r="AA18" s="202"/>
      <c r="AB18" s="202"/>
      <c r="AC18" s="202"/>
      <c r="AD18" s="202"/>
      <c r="AE18" s="202" t="s">
        <v>1553</v>
      </c>
      <c r="AF18" s="202"/>
      <c r="AG18" s="202"/>
      <c r="AH18" s="202"/>
      <c r="AI18" s="202"/>
      <c r="AJ18" s="202"/>
      <c r="AK18" s="202"/>
      <c r="AL18" s="202"/>
      <c r="AM18" s="202"/>
      <c r="AN18" s="202"/>
      <c r="AO18" s="202"/>
      <c r="AP18" s="202"/>
      <c r="AQ18" s="202"/>
      <c r="AR18" s="202"/>
      <c r="AS18" s="202"/>
      <c r="AT18" s="202"/>
      <c r="AU18" s="202"/>
      <c r="AV18" s="202"/>
      <c r="AW18" s="202"/>
      <c r="AX18" s="202"/>
      <c r="AY18" s="202"/>
      <c r="AZ18" s="202"/>
      <c r="BA18" s="202"/>
      <c r="BB18" s="202"/>
      <c r="BC18" s="202"/>
      <c r="BD18" s="202"/>
      <c r="BE18" s="202"/>
      <c r="BF18" s="202"/>
      <c r="BG18" s="202"/>
      <c r="BH18" s="202"/>
    </row>
    <row r="19" spans="1:60" x14ac:dyDescent="0.2">
      <c r="A19" s="203" t="s">
        <v>1546</v>
      </c>
      <c r="B19" s="203" t="s">
        <v>1667</v>
      </c>
      <c r="C19" s="204" t="s">
        <v>1668</v>
      </c>
      <c r="D19" s="205"/>
      <c r="E19" s="206"/>
      <c r="F19" s="207"/>
      <c r="G19" s="207">
        <f>SUMIF(AE20:AE25,"&lt;&gt;NOR",G20:G25)</f>
        <v>0</v>
      </c>
      <c r="H19" s="207"/>
      <c r="I19" s="207">
        <f>SUM(I20:I25)</f>
        <v>73040.400000000009</v>
      </c>
      <c r="J19" s="207"/>
      <c r="K19" s="207">
        <f>SUM(K20:K25)</f>
        <v>16311.1</v>
      </c>
      <c r="L19" s="207"/>
      <c r="M19" s="207">
        <f>SUM(M20:M25)</f>
        <v>0</v>
      </c>
      <c r="N19" s="208"/>
      <c r="O19" s="208">
        <f>SUM(O20:O25)</f>
        <v>0.31938</v>
      </c>
      <c r="P19" s="208"/>
      <c r="Q19" s="208">
        <f>SUM(Q20:Q25)</f>
        <v>0.23375000000000001</v>
      </c>
      <c r="R19" s="208"/>
      <c r="S19" s="208"/>
      <c r="T19" s="209"/>
      <c r="U19" s="208">
        <f>SUM(U20:U25)</f>
        <v>33.93</v>
      </c>
      <c r="AE19" s="177" t="s">
        <v>1547</v>
      </c>
    </row>
    <row r="20" spans="1:60" ht="22.5" outlineLevel="1" x14ac:dyDescent="0.2">
      <c r="A20" s="195">
        <v>10</v>
      </c>
      <c r="B20" s="195" t="s">
        <v>1669</v>
      </c>
      <c r="C20" s="196" t="s">
        <v>1670</v>
      </c>
      <c r="D20" s="197" t="s">
        <v>209</v>
      </c>
      <c r="E20" s="198">
        <v>5</v>
      </c>
      <c r="F20" s="199">
        <v>0</v>
      </c>
      <c r="G20" s="199">
        <f>E20*F20</f>
        <v>0</v>
      </c>
      <c r="H20" s="199">
        <v>19.63</v>
      </c>
      <c r="I20" s="199">
        <f t="shared" ref="I20:I25" si="8">ROUND(E20*H20,2)</f>
        <v>98.15</v>
      </c>
      <c r="J20" s="199">
        <v>175.87</v>
      </c>
      <c r="K20" s="199">
        <f t="shared" ref="K20:K25" si="9">ROUND(E20*J20,2)</f>
        <v>879.35</v>
      </c>
      <c r="L20" s="199">
        <v>21</v>
      </c>
      <c r="M20" s="199">
        <f t="shared" ref="M20:M25" si="10">G20*(1+L20/100)</f>
        <v>0</v>
      </c>
      <c r="N20" s="200">
        <v>8.0000000000000007E-5</v>
      </c>
      <c r="O20" s="200">
        <f t="shared" ref="O20:O25" si="11">ROUND(E20*N20,5)</f>
        <v>4.0000000000000002E-4</v>
      </c>
      <c r="P20" s="200">
        <v>4.675E-2</v>
      </c>
      <c r="Q20" s="200">
        <f t="shared" ref="Q20:Q25" si="12">ROUND(E20*P20,5)</f>
        <v>0.23375000000000001</v>
      </c>
      <c r="R20" s="200"/>
      <c r="S20" s="200"/>
      <c r="T20" s="201">
        <v>0.36099999999999999</v>
      </c>
      <c r="U20" s="200">
        <f t="shared" ref="U20:U25" si="13">ROUND(E20*T20,2)</f>
        <v>1.81</v>
      </c>
      <c r="V20" s="202"/>
      <c r="W20" s="202"/>
      <c r="X20" s="202"/>
      <c r="Y20" s="202"/>
      <c r="Z20" s="202"/>
      <c r="AA20" s="202"/>
      <c r="AB20" s="202"/>
      <c r="AC20" s="202"/>
      <c r="AD20" s="202"/>
      <c r="AE20" s="202" t="s">
        <v>1550</v>
      </c>
      <c r="AF20" s="202"/>
      <c r="AG20" s="202"/>
      <c r="AH20" s="202"/>
      <c r="AI20" s="202"/>
      <c r="AJ20" s="202"/>
      <c r="AK20" s="202"/>
      <c r="AL20" s="202"/>
      <c r="AM20" s="202"/>
      <c r="AN20" s="202"/>
      <c r="AO20" s="202"/>
      <c r="AP20" s="202"/>
      <c r="AQ20" s="202"/>
      <c r="AR20" s="202"/>
      <c r="AS20" s="202"/>
      <c r="AT20" s="202"/>
      <c r="AU20" s="202"/>
      <c r="AV20" s="202"/>
      <c r="AW20" s="202"/>
      <c r="AX20" s="202"/>
      <c r="AY20" s="202"/>
      <c r="AZ20" s="202"/>
      <c r="BA20" s="202"/>
      <c r="BB20" s="202"/>
      <c r="BC20" s="202"/>
      <c r="BD20" s="202"/>
      <c r="BE20" s="202"/>
      <c r="BF20" s="202"/>
      <c r="BG20" s="202"/>
      <c r="BH20" s="202"/>
    </row>
    <row r="21" spans="1:60" outlineLevel="1" x14ac:dyDescent="0.2">
      <c r="A21" s="195">
        <v>11</v>
      </c>
      <c r="B21" s="195" t="s">
        <v>1671</v>
      </c>
      <c r="C21" s="196" t="s">
        <v>1672</v>
      </c>
      <c r="D21" s="197" t="s">
        <v>159</v>
      </c>
      <c r="E21" s="198">
        <v>300</v>
      </c>
      <c r="F21" s="199">
        <v>0</v>
      </c>
      <c r="G21" s="199">
        <f t="shared" ref="G21:G24" si="14">E21*F21</f>
        <v>0</v>
      </c>
      <c r="H21" s="199">
        <v>0</v>
      </c>
      <c r="I21" s="199">
        <f t="shared" si="8"/>
        <v>0</v>
      </c>
      <c r="J21" s="199">
        <v>25.4</v>
      </c>
      <c r="K21" s="199">
        <f t="shared" si="9"/>
        <v>7620</v>
      </c>
      <c r="L21" s="199">
        <v>21</v>
      </c>
      <c r="M21" s="199">
        <f t="shared" si="10"/>
        <v>0</v>
      </c>
      <c r="N21" s="200">
        <v>0</v>
      </c>
      <c r="O21" s="200">
        <f t="shared" si="11"/>
        <v>0</v>
      </c>
      <c r="P21" s="200">
        <v>0</v>
      </c>
      <c r="Q21" s="200">
        <f t="shared" si="12"/>
        <v>0</v>
      </c>
      <c r="R21" s="200"/>
      <c r="S21" s="200"/>
      <c r="T21" s="201">
        <v>5.1999999999999998E-2</v>
      </c>
      <c r="U21" s="200">
        <f t="shared" si="13"/>
        <v>15.6</v>
      </c>
      <c r="V21" s="202"/>
      <c r="W21" s="202"/>
      <c r="X21" s="202"/>
      <c r="Y21" s="202"/>
      <c r="Z21" s="202"/>
      <c r="AA21" s="202"/>
      <c r="AB21" s="202"/>
      <c r="AC21" s="202"/>
      <c r="AD21" s="202"/>
      <c r="AE21" s="202" t="s">
        <v>1550</v>
      </c>
      <c r="AF21" s="202"/>
      <c r="AG21" s="202"/>
      <c r="AH21" s="202"/>
      <c r="AI21" s="202"/>
      <c r="AJ21" s="202"/>
      <c r="AK21" s="202"/>
      <c r="AL21" s="202"/>
      <c r="AM21" s="202"/>
      <c r="AN21" s="202"/>
      <c r="AO21" s="202"/>
      <c r="AP21" s="202"/>
      <c r="AQ21" s="202"/>
      <c r="AR21" s="202"/>
      <c r="AS21" s="202"/>
      <c r="AT21" s="202"/>
      <c r="AU21" s="202"/>
      <c r="AV21" s="202"/>
      <c r="AW21" s="202"/>
      <c r="AX21" s="202"/>
      <c r="AY21" s="202"/>
      <c r="AZ21" s="202"/>
      <c r="BA21" s="202"/>
      <c r="BB21" s="202"/>
      <c r="BC21" s="202"/>
      <c r="BD21" s="202"/>
      <c r="BE21" s="202"/>
      <c r="BF21" s="202"/>
      <c r="BG21" s="202"/>
      <c r="BH21" s="202"/>
    </row>
    <row r="22" spans="1:60" outlineLevel="1" x14ac:dyDescent="0.2">
      <c r="A22" s="195">
        <v>12</v>
      </c>
      <c r="B22" s="195" t="s">
        <v>1673</v>
      </c>
      <c r="C22" s="196" t="s">
        <v>1674</v>
      </c>
      <c r="D22" s="197" t="s">
        <v>242</v>
      </c>
      <c r="E22" s="198">
        <v>0.5</v>
      </c>
      <c r="F22" s="199">
        <v>0</v>
      </c>
      <c r="G22" s="199">
        <f t="shared" si="14"/>
        <v>0</v>
      </c>
      <c r="H22" s="199">
        <v>0</v>
      </c>
      <c r="I22" s="199">
        <f t="shared" si="8"/>
        <v>0</v>
      </c>
      <c r="J22" s="199">
        <v>1388</v>
      </c>
      <c r="K22" s="199">
        <f t="shared" si="9"/>
        <v>694</v>
      </c>
      <c r="L22" s="199">
        <v>21</v>
      </c>
      <c r="M22" s="199">
        <f t="shared" si="10"/>
        <v>0</v>
      </c>
      <c r="N22" s="200">
        <v>0</v>
      </c>
      <c r="O22" s="200">
        <f t="shared" si="11"/>
        <v>0</v>
      </c>
      <c r="P22" s="200">
        <v>0</v>
      </c>
      <c r="Q22" s="200">
        <f t="shared" si="12"/>
        <v>0</v>
      </c>
      <c r="R22" s="200"/>
      <c r="S22" s="200"/>
      <c r="T22" s="201">
        <v>3.0739999999999998</v>
      </c>
      <c r="U22" s="200">
        <f t="shared" si="13"/>
        <v>1.54</v>
      </c>
      <c r="V22" s="202"/>
      <c r="W22" s="202"/>
      <c r="X22" s="202"/>
      <c r="Y22" s="202"/>
      <c r="Z22" s="202"/>
      <c r="AA22" s="202"/>
      <c r="AB22" s="202"/>
      <c r="AC22" s="202"/>
      <c r="AD22" s="202"/>
      <c r="AE22" s="202" t="s">
        <v>1550</v>
      </c>
      <c r="AF22" s="202"/>
      <c r="AG22" s="202"/>
      <c r="AH22" s="202"/>
      <c r="AI22" s="202"/>
      <c r="AJ22" s="202"/>
      <c r="AK22" s="202"/>
      <c r="AL22" s="202"/>
      <c r="AM22" s="202"/>
      <c r="AN22" s="202"/>
      <c r="AO22" s="202"/>
      <c r="AP22" s="202"/>
      <c r="AQ22" s="202"/>
      <c r="AR22" s="202"/>
      <c r="AS22" s="202"/>
      <c r="AT22" s="202"/>
      <c r="AU22" s="202"/>
      <c r="AV22" s="202"/>
      <c r="AW22" s="202"/>
      <c r="AX22" s="202"/>
      <c r="AY22" s="202"/>
      <c r="AZ22" s="202"/>
      <c r="BA22" s="202"/>
      <c r="BB22" s="202"/>
      <c r="BC22" s="202"/>
      <c r="BD22" s="202"/>
      <c r="BE22" s="202"/>
      <c r="BF22" s="202"/>
      <c r="BG22" s="202"/>
      <c r="BH22" s="202"/>
    </row>
    <row r="23" spans="1:60" ht="22.5" outlineLevel="1" x14ac:dyDescent="0.2">
      <c r="A23" s="195">
        <v>13</v>
      </c>
      <c r="B23" s="195" t="s">
        <v>1675</v>
      </c>
      <c r="C23" s="196" t="s">
        <v>1676</v>
      </c>
      <c r="D23" s="197" t="s">
        <v>209</v>
      </c>
      <c r="E23" s="198">
        <v>2</v>
      </c>
      <c r="F23" s="199">
        <v>0</v>
      </c>
      <c r="G23" s="199">
        <f t="shared" si="14"/>
        <v>0</v>
      </c>
      <c r="H23" s="199">
        <v>14236.37</v>
      </c>
      <c r="I23" s="199">
        <f t="shared" si="8"/>
        <v>28472.74</v>
      </c>
      <c r="J23" s="199">
        <v>473.6299999999992</v>
      </c>
      <c r="K23" s="199">
        <f t="shared" si="9"/>
        <v>947.26</v>
      </c>
      <c r="L23" s="199">
        <v>21</v>
      </c>
      <c r="M23" s="199">
        <f t="shared" si="10"/>
        <v>0</v>
      </c>
      <c r="N23" s="200">
        <v>5.0590000000000003E-2</v>
      </c>
      <c r="O23" s="200">
        <f t="shared" si="11"/>
        <v>0.10118000000000001</v>
      </c>
      <c r="P23" s="200">
        <v>0</v>
      </c>
      <c r="Q23" s="200">
        <f t="shared" si="12"/>
        <v>0</v>
      </c>
      <c r="R23" s="200"/>
      <c r="S23" s="200"/>
      <c r="T23" s="201">
        <v>1.046</v>
      </c>
      <c r="U23" s="200">
        <f t="shared" si="13"/>
        <v>2.09</v>
      </c>
      <c r="V23" s="202"/>
      <c r="W23" s="202"/>
      <c r="X23" s="202"/>
      <c r="Y23" s="202"/>
      <c r="Z23" s="202"/>
      <c r="AA23" s="202"/>
      <c r="AB23" s="202"/>
      <c r="AC23" s="202"/>
      <c r="AD23" s="202"/>
      <c r="AE23" s="202" t="s">
        <v>1550</v>
      </c>
      <c r="AF23" s="202"/>
      <c r="AG23" s="202"/>
      <c r="AH23" s="202"/>
      <c r="AI23" s="202"/>
      <c r="AJ23" s="202"/>
      <c r="AK23" s="202"/>
      <c r="AL23" s="202"/>
      <c r="AM23" s="202"/>
      <c r="AN23" s="202"/>
      <c r="AO23" s="202"/>
      <c r="AP23" s="202"/>
      <c r="AQ23" s="202"/>
      <c r="AR23" s="202"/>
      <c r="AS23" s="202"/>
      <c r="AT23" s="202"/>
      <c r="AU23" s="202"/>
      <c r="AV23" s="202"/>
      <c r="AW23" s="202"/>
      <c r="AX23" s="202"/>
      <c r="AY23" s="202"/>
      <c r="AZ23" s="202"/>
      <c r="BA23" s="202"/>
      <c r="BB23" s="202"/>
      <c r="BC23" s="202"/>
      <c r="BD23" s="202"/>
      <c r="BE23" s="202"/>
      <c r="BF23" s="202"/>
      <c r="BG23" s="202"/>
      <c r="BH23" s="202"/>
    </row>
    <row r="24" spans="1:60" ht="22.5" outlineLevel="1" x14ac:dyDescent="0.2">
      <c r="A24" s="195">
        <v>14</v>
      </c>
      <c r="B24" s="195" t="s">
        <v>1677</v>
      </c>
      <c r="C24" s="196" t="s">
        <v>1678</v>
      </c>
      <c r="D24" s="197" t="s">
        <v>209</v>
      </c>
      <c r="E24" s="198">
        <v>3</v>
      </c>
      <c r="F24" s="199">
        <v>0</v>
      </c>
      <c r="G24" s="199">
        <f t="shared" si="14"/>
        <v>0</v>
      </c>
      <c r="H24" s="199">
        <v>14823.17</v>
      </c>
      <c r="I24" s="199">
        <f t="shared" si="8"/>
        <v>44469.51</v>
      </c>
      <c r="J24" s="199">
        <v>546.82999999999993</v>
      </c>
      <c r="K24" s="199">
        <f t="shared" si="9"/>
        <v>1640.49</v>
      </c>
      <c r="L24" s="199">
        <v>21</v>
      </c>
      <c r="M24" s="199">
        <f t="shared" si="10"/>
        <v>0</v>
      </c>
      <c r="N24" s="200">
        <v>7.2599999999999998E-2</v>
      </c>
      <c r="O24" s="200">
        <f t="shared" si="11"/>
        <v>0.21779999999999999</v>
      </c>
      <c r="P24" s="200">
        <v>0</v>
      </c>
      <c r="Q24" s="200">
        <f t="shared" si="12"/>
        <v>0</v>
      </c>
      <c r="R24" s="200"/>
      <c r="S24" s="200"/>
      <c r="T24" s="201">
        <v>1.1964999999999999</v>
      </c>
      <c r="U24" s="200">
        <f t="shared" si="13"/>
        <v>3.59</v>
      </c>
      <c r="V24" s="202"/>
      <c r="W24" s="202"/>
      <c r="X24" s="202"/>
      <c r="Y24" s="202"/>
      <c r="Z24" s="202"/>
      <c r="AA24" s="202"/>
      <c r="AB24" s="202"/>
      <c r="AC24" s="202"/>
      <c r="AD24" s="202"/>
      <c r="AE24" s="202" t="s">
        <v>1550</v>
      </c>
      <c r="AF24" s="202"/>
      <c r="AG24" s="202"/>
      <c r="AH24" s="202"/>
      <c r="AI24" s="202"/>
      <c r="AJ24" s="202"/>
      <c r="AK24" s="202"/>
      <c r="AL24" s="202"/>
      <c r="AM24" s="202"/>
      <c r="AN24" s="202"/>
      <c r="AO24" s="202"/>
      <c r="AP24" s="202"/>
      <c r="AQ24" s="202"/>
      <c r="AR24" s="202"/>
      <c r="AS24" s="202"/>
      <c r="AT24" s="202"/>
      <c r="AU24" s="202"/>
      <c r="AV24" s="202"/>
      <c r="AW24" s="202"/>
      <c r="AX24" s="202"/>
      <c r="AY24" s="202"/>
      <c r="AZ24" s="202"/>
      <c r="BA24" s="202"/>
      <c r="BB24" s="202"/>
      <c r="BC24" s="202"/>
      <c r="BD24" s="202"/>
      <c r="BE24" s="202"/>
      <c r="BF24" s="202"/>
      <c r="BG24" s="202"/>
      <c r="BH24" s="202"/>
    </row>
    <row r="25" spans="1:60" outlineLevel="1" x14ac:dyDescent="0.2">
      <c r="A25" s="210">
        <v>15</v>
      </c>
      <c r="B25" s="210" t="s">
        <v>1679</v>
      </c>
      <c r="C25" s="211" t="s">
        <v>1680</v>
      </c>
      <c r="D25" s="212" t="s">
        <v>159</v>
      </c>
      <c r="E25" s="213">
        <v>300</v>
      </c>
      <c r="F25" s="214">
        <v>0</v>
      </c>
      <c r="G25" s="214">
        <f>E25*F25</f>
        <v>0</v>
      </c>
      <c r="H25" s="214">
        <v>0</v>
      </c>
      <c r="I25" s="214">
        <f t="shared" si="8"/>
        <v>0</v>
      </c>
      <c r="J25" s="214">
        <v>15.1</v>
      </c>
      <c r="K25" s="214">
        <f t="shared" si="9"/>
        <v>4530</v>
      </c>
      <c r="L25" s="214">
        <v>21</v>
      </c>
      <c r="M25" s="214">
        <f t="shared" si="10"/>
        <v>0</v>
      </c>
      <c r="N25" s="215">
        <v>0</v>
      </c>
      <c r="O25" s="215">
        <f t="shared" si="11"/>
        <v>0</v>
      </c>
      <c r="P25" s="215">
        <v>0</v>
      </c>
      <c r="Q25" s="215">
        <f t="shared" si="12"/>
        <v>0</v>
      </c>
      <c r="R25" s="215"/>
      <c r="S25" s="215"/>
      <c r="T25" s="216">
        <v>3.1E-2</v>
      </c>
      <c r="U25" s="215">
        <f t="shared" si="13"/>
        <v>9.3000000000000007</v>
      </c>
      <c r="V25" s="202"/>
      <c r="W25" s="202"/>
      <c r="X25" s="202"/>
      <c r="Y25" s="202"/>
      <c r="Z25" s="202"/>
      <c r="AA25" s="202"/>
      <c r="AB25" s="202"/>
      <c r="AC25" s="202"/>
      <c r="AD25" s="202"/>
      <c r="AE25" s="202" t="s">
        <v>1550</v>
      </c>
      <c r="AF25" s="202"/>
      <c r="AG25" s="202"/>
      <c r="AH25" s="202"/>
      <c r="AI25" s="202"/>
      <c r="AJ25" s="202"/>
      <c r="AK25" s="202"/>
      <c r="AL25" s="202"/>
      <c r="AM25" s="202"/>
      <c r="AN25" s="202"/>
      <c r="AO25" s="202"/>
      <c r="AP25" s="202"/>
      <c r="AQ25" s="202"/>
      <c r="AR25" s="202"/>
      <c r="AS25" s="202"/>
      <c r="AT25" s="202"/>
      <c r="AU25" s="202"/>
      <c r="AV25" s="202"/>
      <c r="AW25" s="202"/>
      <c r="AX25" s="202"/>
      <c r="AY25" s="202"/>
      <c r="AZ25" s="202"/>
      <c r="BA25" s="202"/>
      <c r="BB25" s="202"/>
      <c r="BC25" s="202"/>
      <c r="BD25" s="202"/>
      <c r="BE25" s="202"/>
      <c r="BF25" s="202"/>
      <c r="BG25" s="202"/>
      <c r="BH25" s="202"/>
    </row>
    <row r="26" spans="1:60" x14ac:dyDescent="0.2">
      <c r="A26" s="203"/>
      <c r="B26" s="203"/>
      <c r="C26" s="217" t="s">
        <v>1643</v>
      </c>
      <c r="D26" s="205"/>
      <c r="E26" s="206"/>
      <c r="F26" s="207"/>
      <c r="G26" s="218">
        <f>SUM(G8,G15,G19)</f>
        <v>0</v>
      </c>
      <c r="H26" s="207"/>
      <c r="I26" s="207">
        <f>SUM(I27:I32)</f>
        <v>0</v>
      </c>
      <c r="J26" s="207"/>
      <c r="K26" s="207">
        <f>SUM(K27:K32)</f>
        <v>0</v>
      </c>
      <c r="L26" s="207"/>
      <c r="M26" s="207">
        <f>SUM(M27:M32)</f>
        <v>0</v>
      </c>
      <c r="N26" s="208"/>
      <c r="O26" s="208"/>
      <c r="P26" s="208"/>
      <c r="Q26" s="208"/>
      <c r="R26" s="208"/>
      <c r="S26" s="208"/>
      <c r="T26" s="209"/>
      <c r="U26" s="208">
        <f>SUM(U27:U32)</f>
        <v>0</v>
      </c>
      <c r="AE26" s="177" t="s">
        <v>1547</v>
      </c>
    </row>
    <row r="27" spans="1:60" x14ac:dyDescent="0.2">
      <c r="C27" s="220"/>
      <c r="AE27" s="177" t="s">
        <v>1644</v>
      </c>
    </row>
  </sheetData>
  <mergeCells count="4">
    <mergeCell ref="A1:G1"/>
    <mergeCell ref="C2:G2"/>
    <mergeCell ref="C3:G3"/>
    <mergeCell ref="C4:G4"/>
  </mergeCells>
  <pageMargins left="0.39370078740157499" right="0.19685039370078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BH21"/>
  <sheetViews>
    <sheetView workbookViewId="0">
      <selection sqref="A1:G1"/>
    </sheetView>
  </sheetViews>
  <sheetFormatPr defaultRowHeight="12.75" outlineLevelRow="1" x14ac:dyDescent="0.2"/>
  <cols>
    <col min="1" max="1" width="5" style="177" customWidth="1"/>
    <col min="2" max="2" width="16.83203125" style="219" customWidth="1"/>
    <col min="3" max="3" width="44.6640625" style="219" customWidth="1"/>
    <col min="4" max="4" width="5.1640625" style="177" customWidth="1"/>
    <col min="5" max="5" width="12.1640625" style="177" customWidth="1"/>
    <col min="6" max="6" width="11.33203125" style="177" customWidth="1"/>
    <col min="7" max="7" width="14.6640625" style="177" customWidth="1"/>
    <col min="8" max="13" width="0" style="177" hidden="1" customWidth="1"/>
    <col min="14" max="17" width="9.33203125" style="177"/>
    <col min="18" max="21" width="0" style="177" hidden="1" customWidth="1"/>
    <col min="22" max="28" width="9.33203125" style="177"/>
    <col min="29" max="39" width="0" style="177" hidden="1" customWidth="1"/>
    <col min="40" max="16384" width="9.33203125" style="177"/>
  </cols>
  <sheetData>
    <row r="1" spans="1:60" ht="15.75" customHeight="1" x14ac:dyDescent="0.25">
      <c r="A1" s="442" t="s">
        <v>1681</v>
      </c>
      <c r="B1" s="447"/>
      <c r="C1" s="447"/>
      <c r="D1" s="447"/>
      <c r="E1" s="447"/>
      <c r="F1" s="447"/>
      <c r="G1" s="447"/>
      <c r="AE1" s="177" t="s">
        <v>1519</v>
      </c>
    </row>
    <row r="2" spans="1:60" ht="25.15" customHeight="1" x14ac:dyDescent="0.2">
      <c r="A2" s="178" t="s">
        <v>1520</v>
      </c>
      <c r="B2" s="179"/>
      <c r="C2" s="443" t="s">
        <v>17</v>
      </c>
      <c r="D2" s="444"/>
      <c r="E2" s="444"/>
      <c r="F2" s="444"/>
      <c r="G2" s="445"/>
      <c r="AE2" s="177" t="s">
        <v>81</v>
      </c>
    </row>
    <row r="3" spans="1:60" ht="25.15" hidden="1" customHeight="1" x14ac:dyDescent="0.2">
      <c r="A3" s="178" t="s">
        <v>1521</v>
      </c>
      <c r="B3" s="179"/>
      <c r="C3" s="446"/>
      <c r="D3" s="444"/>
      <c r="E3" s="444"/>
      <c r="F3" s="444"/>
      <c r="G3" s="445"/>
      <c r="AE3" s="177" t="s">
        <v>1522</v>
      </c>
    </row>
    <row r="4" spans="1:60" ht="25.15" hidden="1" customHeight="1" x14ac:dyDescent="0.2">
      <c r="A4" s="178" t="s">
        <v>1523</v>
      </c>
      <c r="B4" s="179"/>
      <c r="C4" s="446"/>
      <c r="D4" s="444"/>
      <c r="E4" s="444"/>
      <c r="F4" s="444"/>
      <c r="G4" s="445"/>
      <c r="AE4" s="177" t="s">
        <v>1524</v>
      </c>
    </row>
    <row r="5" spans="1:60" hidden="1" x14ac:dyDescent="0.2">
      <c r="A5" s="180" t="s">
        <v>1525</v>
      </c>
      <c r="B5" s="181"/>
      <c r="C5" s="181"/>
      <c r="D5" s="182"/>
      <c r="E5" s="182"/>
      <c r="F5" s="182"/>
      <c r="G5" s="183"/>
      <c r="AE5" s="177" t="s">
        <v>1526</v>
      </c>
    </row>
    <row r="7" spans="1:60" ht="51" x14ac:dyDescent="0.2">
      <c r="A7" s="184" t="s">
        <v>1527</v>
      </c>
      <c r="B7" s="185" t="s">
        <v>1528</v>
      </c>
      <c r="C7" s="185" t="s">
        <v>1529</v>
      </c>
      <c r="D7" s="184" t="s">
        <v>141</v>
      </c>
      <c r="E7" s="184" t="s">
        <v>1530</v>
      </c>
      <c r="F7" s="186" t="s">
        <v>1531</v>
      </c>
      <c r="G7" s="184" t="s">
        <v>1532</v>
      </c>
      <c r="H7" s="187" t="s">
        <v>1533</v>
      </c>
      <c r="I7" s="187" t="s">
        <v>1534</v>
      </c>
      <c r="J7" s="187" t="s">
        <v>1535</v>
      </c>
      <c r="K7" s="187" t="s">
        <v>1536</v>
      </c>
      <c r="L7" s="187" t="s">
        <v>41</v>
      </c>
      <c r="M7" s="187" t="s">
        <v>1537</v>
      </c>
      <c r="N7" s="187" t="s">
        <v>1538</v>
      </c>
      <c r="O7" s="187" t="s">
        <v>1539</v>
      </c>
      <c r="P7" s="187" t="s">
        <v>1540</v>
      </c>
      <c r="Q7" s="187" t="s">
        <v>1541</v>
      </c>
      <c r="R7" s="187" t="s">
        <v>1542</v>
      </c>
      <c r="S7" s="187" t="s">
        <v>1543</v>
      </c>
      <c r="T7" s="187" t="s">
        <v>1544</v>
      </c>
      <c r="U7" s="187" t="s">
        <v>1545</v>
      </c>
    </row>
    <row r="8" spans="1:60" x14ac:dyDescent="0.2">
      <c r="A8" s="188" t="s">
        <v>1546</v>
      </c>
      <c r="B8" s="189" t="s">
        <v>646</v>
      </c>
      <c r="C8" s="190" t="s">
        <v>1682</v>
      </c>
      <c r="D8" s="191"/>
      <c r="E8" s="192"/>
      <c r="F8" s="193"/>
      <c r="G8" s="193">
        <f>SUMIF(AE9:AE9,"&lt;&gt;NOR",G9:G9)</f>
        <v>0</v>
      </c>
      <c r="H8" s="193"/>
      <c r="I8" s="193">
        <f>SUM(I9:I9)</f>
        <v>359</v>
      </c>
      <c r="J8" s="193"/>
      <c r="K8" s="193">
        <f>SUM(K9:K9)</f>
        <v>7828.5</v>
      </c>
      <c r="L8" s="193"/>
      <c r="M8" s="193">
        <f>SUM(M9:M9)</f>
        <v>0</v>
      </c>
      <c r="N8" s="194"/>
      <c r="O8" s="194">
        <f>SUM(O9:O9)</f>
        <v>1.225E-2</v>
      </c>
      <c r="P8" s="194"/>
      <c r="Q8" s="194">
        <f>SUM(Q9:Q9)</f>
        <v>1</v>
      </c>
      <c r="R8" s="194"/>
      <c r="S8" s="194"/>
      <c r="T8" s="188"/>
      <c r="U8" s="194">
        <f>SUM(U9:U9)</f>
        <v>19.489999999999998</v>
      </c>
      <c r="AE8" s="177" t="s">
        <v>1547</v>
      </c>
    </row>
    <row r="9" spans="1:60" outlineLevel="1" x14ac:dyDescent="0.2">
      <c r="A9" s="221">
        <v>1</v>
      </c>
      <c r="B9" s="221" t="s">
        <v>1683</v>
      </c>
      <c r="C9" s="222" t="s">
        <v>1684</v>
      </c>
      <c r="D9" s="223" t="s">
        <v>178</v>
      </c>
      <c r="E9" s="224">
        <v>25</v>
      </c>
      <c r="F9" s="225">
        <v>0</v>
      </c>
      <c r="G9" s="225">
        <f>E9*F9</f>
        <v>0</v>
      </c>
      <c r="H9" s="225">
        <v>14.36</v>
      </c>
      <c r="I9" s="225">
        <f>ROUND(E9*H9,2)</f>
        <v>359</v>
      </c>
      <c r="J9" s="225">
        <v>313.14</v>
      </c>
      <c r="K9" s="225">
        <f>ROUND(E9*J9,2)</f>
        <v>7828.5</v>
      </c>
      <c r="L9" s="225">
        <v>21</v>
      </c>
      <c r="M9" s="225">
        <f>G9*(1+L9/100)</f>
        <v>0</v>
      </c>
      <c r="N9" s="226">
        <v>4.8999999999999998E-4</v>
      </c>
      <c r="O9" s="226">
        <f>ROUND(E9*N9,5)</f>
        <v>1.225E-2</v>
      </c>
      <c r="P9" s="226">
        <v>0.04</v>
      </c>
      <c r="Q9" s="226">
        <f>ROUND(E9*P9,5)</f>
        <v>1</v>
      </c>
      <c r="R9" s="226"/>
      <c r="S9" s="226"/>
      <c r="T9" s="227">
        <v>0.77939999999999998</v>
      </c>
      <c r="U9" s="226">
        <f>ROUND(E9*T9,2)</f>
        <v>19.489999999999998</v>
      </c>
      <c r="V9" s="228"/>
      <c r="W9" s="228"/>
      <c r="X9" s="228"/>
      <c r="Y9" s="228"/>
      <c r="Z9" s="228"/>
      <c r="AA9" s="228"/>
      <c r="AB9" s="228"/>
      <c r="AC9" s="228"/>
      <c r="AD9" s="228"/>
      <c r="AE9" s="228" t="s">
        <v>1558</v>
      </c>
      <c r="AF9" s="228"/>
      <c r="AG9" s="228"/>
      <c r="AH9" s="228"/>
      <c r="AI9" s="228"/>
      <c r="AJ9" s="228"/>
      <c r="AK9" s="228"/>
      <c r="AL9" s="228"/>
      <c r="AM9" s="228"/>
      <c r="AN9" s="228"/>
      <c r="AO9" s="228"/>
      <c r="AP9" s="228"/>
      <c r="AQ9" s="228"/>
      <c r="AR9" s="228"/>
      <c r="AS9" s="228"/>
      <c r="AT9" s="228"/>
      <c r="AU9" s="228"/>
      <c r="AV9" s="228"/>
      <c r="AW9" s="228"/>
      <c r="AX9" s="228"/>
      <c r="AY9" s="228"/>
      <c r="AZ9" s="228"/>
      <c r="BA9" s="228"/>
      <c r="BB9" s="228"/>
      <c r="BC9" s="228"/>
      <c r="BD9" s="228"/>
      <c r="BE9" s="228"/>
      <c r="BF9" s="228"/>
      <c r="BG9" s="228"/>
      <c r="BH9" s="228"/>
    </row>
    <row r="10" spans="1:60" x14ac:dyDescent="0.2">
      <c r="A10" s="203" t="s">
        <v>1546</v>
      </c>
      <c r="B10" s="203" t="s">
        <v>912</v>
      </c>
      <c r="C10" s="204" t="s">
        <v>1685</v>
      </c>
      <c r="D10" s="205"/>
      <c r="E10" s="206"/>
      <c r="F10" s="207"/>
      <c r="G10" s="207">
        <f>SUMIF(AE11:AE15,"&lt;&gt;NOR",G11:G15)</f>
        <v>0</v>
      </c>
      <c r="H10" s="207"/>
      <c r="I10" s="207">
        <f>SUM(I11:I15)</f>
        <v>12348</v>
      </c>
      <c r="J10" s="207"/>
      <c r="K10" s="207">
        <f>SUM(K11:K15)</f>
        <v>11061.4</v>
      </c>
      <c r="L10" s="207"/>
      <c r="M10" s="207">
        <f>SUM(M11:M15)</f>
        <v>0</v>
      </c>
      <c r="N10" s="208"/>
      <c r="O10" s="208">
        <f>SUM(O11:O15)</f>
        <v>0.20775000000000002</v>
      </c>
      <c r="P10" s="208"/>
      <c r="Q10" s="208">
        <f>SUM(Q11:Q15)</f>
        <v>0.13825000000000001</v>
      </c>
      <c r="R10" s="208"/>
      <c r="S10" s="208"/>
      <c r="T10" s="209"/>
      <c r="U10" s="208">
        <f>SUM(U11:U15)</f>
        <v>18.34</v>
      </c>
      <c r="AE10" s="177" t="s">
        <v>1547</v>
      </c>
    </row>
    <row r="11" spans="1:60" outlineLevel="1" x14ac:dyDescent="0.2">
      <c r="A11" s="221">
        <v>2</v>
      </c>
      <c r="B11" s="221" t="s">
        <v>1686</v>
      </c>
      <c r="C11" s="222" t="s">
        <v>1687</v>
      </c>
      <c r="D11" s="223" t="s">
        <v>209</v>
      </c>
      <c r="E11" s="224">
        <v>2</v>
      </c>
      <c r="F11" s="225">
        <v>0</v>
      </c>
      <c r="G11" s="225">
        <f>E11*F11</f>
        <v>0</v>
      </c>
      <c r="H11" s="225">
        <v>0</v>
      </c>
      <c r="I11" s="225">
        <f>ROUND(E11*H11,2)</f>
        <v>0</v>
      </c>
      <c r="J11" s="225">
        <v>37.200000000000003</v>
      </c>
      <c r="K11" s="225">
        <f>ROUND(E11*J11,2)</f>
        <v>74.400000000000006</v>
      </c>
      <c r="L11" s="225">
        <v>21</v>
      </c>
      <c r="M11" s="225">
        <f>G11*(1+L11/100)</f>
        <v>0</v>
      </c>
      <c r="N11" s="226">
        <v>0</v>
      </c>
      <c r="O11" s="226">
        <f>ROUND(E11*N11,5)</f>
        <v>0</v>
      </c>
      <c r="P11" s="226">
        <v>0</v>
      </c>
      <c r="Q11" s="226">
        <f>ROUND(E11*P11,5)</f>
        <v>0</v>
      </c>
      <c r="R11" s="226"/>
      <c r="S11" s="226"/>
      <c r="T11" s="227">
        <v>6.4000000000000001E-2</v>
      </c>
      <c r="U11" s="226">
        <f>ROUND(E11*T11,2)</f>
        <v>0.13</v>
      </c>
      <c r="V11" s="228"/>
      <c r="W11" s="228"/>
      <c r="X11" s="228"/>
      <c r="Y11" s="228"/>
      <c r="Z11" s="228"/>
      <c r="AA11" s="228"/>
      <c r="AB11" s="228"/>
      <c r="AC11" s="228"/>
      <c r="AD11" s="228"/>
      <c r="AE11" s="228" t="s">
        <v>1550</v>
      </c>
      <c r="AF11" s="228"/>
      <c r="AG11" s="228"/>
      <c r="AH11" s="228"/>
      <c r="AI11" s="228"/>
      <c r="AJ11" s="228"/>
      <c r="AK11" s="228"/>
      <c r="AL11" s="228"/>
      <c r="AM11" s="228"/>
      <c r="AN11" s="228"/>
      <c r="AO11" s="228"/>
      <c r="AP11" s="228"/>
      <c r="AQ11" s="228"/>
      <c r="AR11" s="228"/>
      <c r="AS11" s="228"/>
      <c r="AT11" s="228"/>
      <c r="AU11" s="228"/>
      <c r="AV11" s="228"/>
      <c r="AW11" s="228"/>
      <c r="AX11" s="228"/>
      <c r="AY11" s="228"/>
      <c r="AZ11" s="228"/>
      <c r="BA11" s="228"/>
      <c r="BB11" s="228"/>
      <c r="BC11" s="228"/>
      <c r="BD11" s="228"/>
      <c r="BE11" s="228"/>
      <c r="BF11" s="228"/>
      <c r="BG11" s="228"/>
      <c r="BH11" s="228"/>
    </row>
    <row r="12" spans="1:60" outlineLevel="1" x14ac:dyDescent="0.2">
      <c r="A12" s="221">
        <v>3</v>
      </c>
      <c r="B12" s="221" t="s">
        <v>1688</v>
      </c>
      <c r="C12" s="222" t="s">
        <v>1689</v>
      </c>
      <c r="D12" s="223" t="s">
        <v>178</v>
      </c>
      <c r="E12" s="224">
        <v>50</v>
      </c>
      <c r="F12" s="225">
        <v>0</v>
      </c>
      <c r="G12" s="225">
        <f t="shared" ref="G12:G15" si="0">E12*F12</f>
        <v>0</v>
      </c>
      <c r="H12" s="225">
        <v>0</v>
      </c>
      <c r="I12" s="225">
        <f>ROUND(E12*H12,2)</f>
        <v>0</v>
      </c>
      <c r="J12" s="225">
        <v>33</v>
      </c>
      <c r="K12" s="225">
        <f>ROUND(E12*J12,2)</f>
        <v>1650</v>
      </c>
      <c r="L12" s="225">
        <v>21</v>
      </c>
      <c r="M12" s="225">
        <f>G12*(1+L12/100)</f>
        <v>0</v>
      </c>
      <c r="N12" s="226">
        <v>0</v>
      </c>
      <c r="O12" s="226">
        <f>ROUND(E12*N12,5)</f>
        <v>0</v>
      </c>
      <c r="P12" s="226">
        <v>0</v>
      </c>
      <c r="Q12" s="226">
        <f>ROUND(E12*P12,5)</f>
        <v>0</v>
      </c>
      <c r="R12" s="226"/>
      <c r="S12" s="226"/>
      <c r="T12" s="227">
        <v>6.2E-2</v>
      </c>
      <c r="U12" s="226">
        <f>ROUND(E12*T12,2)</f>
        <v>3.1</v>
      </c>
      <c r="V12" s="228"/>
      <c r="W12" s="228"/>
      <c r="X12" s="228"/>
      <c r="Y12" s="228"/>
      <c r="Z12" s="228"/>
      <c r="AA12" s="228"/>
      <c r="AB12" s="228"/>
      <c r="AC12" s="228"/>
      <c r="AD12" s="228"/>
      <c r="AE12" s="228" t="s">
        <v>1550</v>
      </c>
      <c r="AF12" s="228"/>
      <c r="AG12" s="228"/>
      <c r="AH12" s="228"/>
      <c r="AI12" s="228"/>
      <c r="AJ12" s="228"/>
      <c r="AK12" s="228"/>
      <c r="AL12" s="228"/>
      <c r="AM12" s="228"/>
      <c r="AN12" s="228"/>
      <c r="AO12" s="228"/>
      <c r="AP12" s="228"/>
      <c r="AQ12" s="228"/>
      <c r="AR12" s="228"/>
      <c r="AS12" s="228"/>
      <c r="AT12" s="228"/>
      <c r="AU12" s="228"/>
      <c r="AV12" s="228"/>
      <c r="AW12" s="228"/>
      <c r="AX12" s="228"/>
      <c r="AY12" s="228"/>
      <c r="AZ12" s="228"/>
      <c r="BA12" s="228"/>
      <c r="BB12" s="228"/>
      <c r="BC12" s="228"/>
      <c r="BD12" s="228"/>
      <c r="BE12" s="228"/>
      <c r="BF12" s="228"/>
      <c r="BG12" s="228"/>
      <c r="BH12" s="228"/>
    </row>
    <row r="13" spans="1:60" outlineLevel="1" x14ac:dyDescent="0.2">
      <c r="A13" s="221">
        <v>4</v>
      </c>
      <c r="B13" s="221" t="s">
        <v>1690</v>
      </c>
      <c r="C13" s="222" t="s">
        <v>1691</v>
      </c>
      <c r="D13" s="223" t="s">
        <v>209</v>
      </c>
      <c r="E13" s="224">
        <v>1</v>
      </c>
      <c r="F13" s="225">
        <v>0</v>
      </c>
      <c r="G13" s="225">
        <f t="shared" si="0"/>
        <v>0</v>
      </c>
      <c r="H13" s="225">
        <v>0</v>
      </c>
      <c r="I13" s="225">
        <f>ROUND(E13*H13,2)</f>
        <v>0</v>
      </c>
      <c r="J13" s="225">
        <v>1500</v>
      </c>
      <c r="K13" s="225">
        <f>ROUND(E13*J13,2)</f>
        <v>1500</v>
      </c>
      <c r="L13" s="225">
        <v>21</v>
      </c>
      <c r="M13" s="225">
        <f>G13*(1+L13/100)</f>
        <v>0</v>
      </c>
      <c r="N13" s="226">
        <v>0</v>
      </c>
      <c r="O13" s="226">
        <f>ROUND(E13*N13,5)</f>
        <v>0</v>
      </c>
      <c r="P13" s="226">
        <v>0</v>
      </c>
      <c r="Q13" s="226">
        <f>ROUND(E13*P13,5)</f>
        <v>0</v>
      </c>
      <c r="R13" s="226"/>
      <c r="S13" s="226"/>
      <c r="T13" s="227">
        <v>0.48199999999999998</v>
      </c>
      <c r="U13" s="226">
        <f>ROUND(E13*T13,2)</f>
        <v>0.48</v>
      </c>
      <c r="V13" s="228"/>
      <c r="W13" s="228"/>
      <c r="X13" s="228"/>
      <c r="Y13" s="228"/>
      <c r="Z13" s="228"/>
      <c r="AA13" s="228"/>
      <c r="AB13" s="228"/>
      <c r="AC13" s="228"/>
      <c r="AD13" s="228"/>
      <c r="AE13" s="228" t="s">
        <v>1550</v>
      </c>
      <c r="AF13" s="228"/>
      <c r="AG13" s="228"/>
      <c r="AH13" s="228"/>
      <c r="AI13" s="228"/>
      <c r="AJ13" s="228"/>
      <c r="AK13" s="228"/>
      <c r="AL13" s="228"/>
      <c r="AM13" s="228"/>
      <c r="AN13" s="228"/>
      <c r="AO13" s="228"/>
      <c r="AP13" s="228"/>
      <c r="AQ13" s="228"/>
      <c r="AR13" s="228"/>
      <c r="AS13" s="228"/>
      <c r="AT13" s="228"/>
      <c r="AU13" s="228"/>
      <c r="AV13" s="228"/>
      <c r="AW13" s="228"/>
      <c r="AX13" s="228"/>
      <c r="AY13" s="228"/>
      <c r="AZ13" s="228"/>
      <c r="BA13" s="228"/>
      <c r="BB13" s="228"/>
      <c r="BC13" s="228"/>
      <c r="BD13" s="228"/>
      <c r="BE13" s="228"/>
      <c r="BF13" s="228"/>
      <c r="BG13" s="228"/>
      <c r="BH13" s="228"/>
    </row>
    <row r="14" spans="1:60" ht="22.5" outlineLevel="1" x14ac:dyDescent="0.2">
      <c r="A14" s="221">
        <v>5</v>
      </c>
      <c r="B14" s="221" t="s">
        <v>1692</v>
      </c>
      <c r="C14" s="222" t="s">
        <v>1693</v>
      </c>
      <c r="D14" s="223" t="s">
        <v>178</v>
      </c>
      <c r="E14" s="224">
        <v>25</v>
      </c>
      <c r="F14" s="225">
        <v>0</v>
      </c>
      <c r="G14" s="225">
        <f t="shared" si="0"/>
        <v>0</v>
      </c>
      <c r="H14" s="225">
        <v>74.239999999999995</v>
      </c>
      <c r="I14" s="225">
        <f>ROUND(E14*H14,2)</f>
        <v>1856</v>
      </c>
      <c r="J14" s="225">
        <v>20.160000000000011</v>
      </c>
      <c r="K14" s="225">
        <f>ROUND(E14*J14,2)</f>
        <v>504</v>
      </c>
      <c r="L14" s="225">
        <v>21</v>
      </c>
      <c r="M14" s="225">
        <f>G14*(1+L14/100)</f>
        <v>0</v>
      </c>
      <c r="N14" s="226">
        <v>2.5000000000000001E-4</v>
      </c>
      <c r="O14" s="226">
        <f>ROUND(E14*N14,5)</f>
        <v>6.2500000000000003E-3</v>
      </c>
      <c r="P14" s="226">
        <v>5.5300000000000002E-3</v>
      </c>
      <c r="Q14" s="226">
        <f>ROUND(E14*P14,5)</f>
        <v>0.13825000000000001</v>
      </c>
      <c r="R14" s="226"/>
      <c r="S14" s="226"/>
      <c r="T14" s="227">
        <v>4.8000000000000001E-2</v>
      </c>
      <c r="U14" s="226">
        <f>ROUND(E14*T14,2)</f>
        <v>1.2</v>
      </c>
      <c r="V14" s="228"/>
      <c r="W14" s="228"/>
      <c r="X14" s="228"/>
      <c r="Y14" s="228"/>
      <c r="Z14" s="228"/>
      <c r="AA14" s="228"/>
      <c r="AB14" s="228"/>
      <c r="AC14" s="228"/>
      <c r="AD14" s="228"/>
      <c r="AE14" s="228" t="s">
        <v>1550</v>
      </c>
      <c r="AF14" s="228"/>
      <c r="AG14" s="228"/>
      <c r="AH14" s="228"/>
      <c r="AI14" s="228"/>
      <c r="AJ14" s="228"/>
      <c r="AK14" s="228"/>
      <c r="AL14" s="228"/>
      <c r="AM14" s="228"/>
      <c r="AN14" s="228"/>
      <c r="AO14" s="228"/>
      <c r="AP14" s="228"/>
      <c r="AQ14" s="228"/>
      <c r="AR14" s="228"/>
      <c r="AS14" s="228"/>
      <c r="AT14" s="228"/>
      <c r="AU14" s="228"/>
      <c r="AV14" s="228"/>
      <c r="AW14" s="228"/>
      <c r="AX14" s="228"/>
      <c r="AY14" s="228"/>
      <c r="AZ14" s="228"/>
      <c r="BA14" s="228"/>
      <c r="BB14" s="228"/>
      <c r="BC14" s="228"/>
      <c r="BD14" s="228"/>
      <c r="BE14" s="228"/>
      <c r="BF14" s="228"/>
      <c r="BG14" s="228"/>
      <c r="BH14" s="228"/>
    </row>
    <row r="15" spans="1:60" outlineLevel="1" x14ac:dyDescent="0.2">
      <c r="A15" s="221">
        <v>6</v>
      </c>
      <c r="B15" s="221" t="s">
        <v>1694</v>
      </c>
      <c r="C15" s="222" t="s">
        <v>1695</v>
      </c>
      <c r="D15" s="223" t="s">
        <v>178</v>
      </c>
      <c r="E15" s="224">
        <v>25</v>
      </c>
      <c r="F15" s="225">
        <v>0</v>
      </c>
      <c r="G15" s="225">
        <f t="shared" si="0"/>
        <v>0</v>
      </c>
      <c r="H15" s="225">
        <v>419.68</v>
      </c>
      <c r="I15" s="225">
        <f>ROUND(E15*H15,2)</f>
        <v>10492</v>
      </c>
      <c r="J15" s="225">
        <v>293.32</v>
      </c>
      <c r="K15" s="225">
        <f>ROUND(E15*J15,2)</f>
        <v>7333</v>
      </c>
      <c r="L15" s="225">
        <v>21</v>
      </c>
      <c r="M15" s="225">
        <f>G15*(1+L15/100)</f>
        <v>0</v>
      </c>
      <c r="N15" s="226">
        <v>8.0599999999999995E-3</v>
      </c>
      <c r="O15" s="226">
        <f>ROUND(E15*N15,5)</f>
        <v>0.20150000000000001</v>
      </c>
      <c r="P15" s="226">
        <v>0</v>
      </c>
      <c r="Q15" s="226">
        <f>ROUND(E15*P15,5)</f>
        <v>0</v>
      </c>
      <c r="R15" s="226"/>
      <c r="S15" s="226"/>
      <c r="T15" s="227">
        <v>0.53700000000000003</v>
      </c>
      <c r="U15" s="226">
        <f>ROUND(E15*T15,2)</f>
        <v>13.43</v>
      </c>
      <c r="V15" s="228"/>
      <c r="W15" s="228"/>
      <c r="X15" s="228"/>
      <c r="Y15" s="228"/>
      <c r="Z15" s="228"/>
      <c r="AA15" s="228"/>
      <c r="AB15" s="228"/>
      <c r="AC15" s="228"/>
      <c r="AD15" s="228"/>
      <c r="AE15" s="228" t="s">
        <v>1550</v>
      </c>
      <c r="AF15" s="228"/>
      <c r="AG15" s="228"/>
      <c r="AH15" s="228"/>
      <c r="AI15" s="228"/>
      <c r="AJ15" s="228"/>
      <c r="AK15" s="228"/>
      <c r="AL15" s="228"/>
      <c r="AM15" s="228"/>
      <c r="AN15" s="228"/>
      <c r="AO15" s="228"/>
      <c r="AP15" s="228"/>
      <c r="AQ15" s="228"/>
      <c r="AR15" s="228"/>
      <c r="AS15" s="228"/>
      <c r="AT15" s="228"/>
      <c r="AU15" s="228"/>
      <c r="AV15" s="228"/>
      <c r="AW15" s="228"/>
      <c r="AX15" s="228"/>
      <c r="AY15" s="228"/>
      <c r="AZ15" s="228"/>
      <c r="BA15" s="228"/>
      <c r="BB15" s="228"/>
      <c r="BC15" s="228"/>
      <c r="BD15" s="228"/>
      <c r="BE15" s="228"/>
      <c r="BF15" s="228"/>
      <c r="BG15" s="228"/>
      <c r="BH15" s="228"/>
    </row>
    <row r="16" spans="1:60" x14ac:dyDescent="0.2">
      <c r="A16" s="203" t="s">
        <v>1546</v>
      </c>
      <c r="B16" s="203" t="s">
        <v>1414</v>
      </c>
      <c r="C16" s="204" t="s">
        <v>1696</v>
      </c>
      <c r="D16" s="205"/>
      <c r="E16" s="206"/>
      <c r="F16" s="207"/>
      <c r="G16" s="207">
        <f>SUMIF(AE17:AE17,"&lt;&gt;NOR",G17:G17)</f>
        <v>0</v>
      </c>
      <c r="H16" s="207"/>
      <c r="I16" s="207">
        <f>SUM(I17:I17)</f>
        <v>959.8</v>
      </c>
      <c r="J16" s="207"/>
      <c r="K16" s="207">
        <f>SUM(K17:K17)</f>
        <v>1190.2</v>
      </c>
      <c r="L16" s="207"/>
      <c r="M16" s="207">
        <f>SUM(M17:M17)</f>
        <v>0</v>
      </c>
      <c r="N16" s="208"/>
      <c r="O16" s="208">
        <f>SUM(O17:O17)</f>
        <v>1.8E-3</v>
      </c>
      <c r="P16" s="208"/>
      <c r="Q16" s="208">
        <f>SUM(Q17:Q17)</f>
        <v>0</v>
      </c>
      <c r="R16" s="208"/>
      <c r="S16" s="208"/>
      <c r="T16" s="209"/>
      <c r="U16" s="208">
        <f>SUM(U17:U17)</f>
        <v>2.2400000000000002</v>
      </c>
      <c r="AE16" s="177" t="s">
        <v>1547</v>
      </c>
    </row>
    <row r="17" spans="1:60" outlineLevel="1" x14ac:dyDescent="0.2">
      <c r="A17" s="221">
        <v>7</v>
      </c>
      <c r="B17" s="221" t="s">
        <v>1697</v>
      </c>
      <c r="C17" s="222" t="s">
        <v>1698</v>
      </c>
      <c r="D17" s="223" t="s">
        <v>178</v>
      </c>
      <c r="E17" s="224">
        <v>20</v>
      </c>
      <c r="F17" s="225">
        <v>0</v>
      </c>
      <c r="G17" s="225">
        <f>E17*F17</f>
        <v>0</v>
      </c>
      <c r="H17" s="225">
        <v>47.99</v>
      </c>
      <c r="I17" s="225">
        <f>ROUND(E17*H17,2)</f>
        <v>959.8</v>
      </c>
      <c r="J17" s="225">
        <v>59.51</v>
      </c>
      <c r="K17" s="225">
        <f>ROUND(E17*J17,2)</f>
        <v>1190.2</v>
      </c>
      <c r="L17" s="225">
        <v>21</v>
      </c>
      <c r="M17" s="225">
        <f>G17*(1+L17/100)</f>
        <v>0</v>
      </c>
      <c r="N17" s="226">
        <v>9.0000000000000006E-5</v>
      </c>
      <c r="O17" s="226">
        <f>ROUND(E17*N17,5)</f>
        <v>1.8E-3</v>
      </c>
      <c r="P17" s="226">
        <v>0</v>
      </c>
      <c r="Q17" s="226">
        <f>ROUND(E17*P17,5)</f>
        <v>0</v>
      </c>
      <c r="R17" s="226"/>
      <c r="S17" s="226"/>
      <c r="T17" s="227">
        <v>0.112</v>
      </c>
      <c r="U17" s="226">
        <f>ROUND(E17*T17,2)</f>
        <v>2.2400000000000002</v>
      </c>
      <c r="V17" s="228"/>
      <c r="W17" s="228"/>
      <c r="X17" s="228"/>
      <c r="Y17" s="228"/>
      <c r="Z17" s="228"/>
      <c r="AA17" s="228"/>
      <c r="AB17" s="228"/>
      <c r="AC17" s="228"/>
      <c r="AD17" s="228"/>
      <c r="AE17" s="228" t="s">
        <v>1550</v>
      </c>
      <c r="AF17" s="228"/>
      <c r="AG17" s="228"/>
      <c r="AH17" s="228"/>
      <c r="AI17" s="228"/>
      <c r="AJ17" s="228"/>
      <c r="AK17" s="228"/>
      <c r="AL17" s="228"/>
      <c r="AM17" s="228"/>
      <c r="AN17" s="228"/>
      <c r="AO17" s="228"/>
      <c r="AP17" s="228"/>
      <c r="AQ17" s="228"/>
      <c r="AR17" s="228"/>
      <c r="AS17" s="228"/>
      <c r="AT17" s="228"/>
      <c r="AU17" s="228"/>
      <c r="AV17" s="228"/>
      <c r="AW17" s="228"/>
      <c r="AX17" s="228"/>
      <c r="AY17" s="228"/>
      <c r="AZ17" s="228"/>
      <c r="BA17" s="228"/>
      <c r="BB17" s="228"/>
      <c r="BC17" s="228"/>
      <c r="BD17" s="228"/>
      <c r="BE17" s="228"/>
      <c r="BF17" s="228"/>
      <c r="BG17" s="228"/>
      <c r="BH17" s="228"/>
    </row>
    <row r="18" spans="1:60" x14ac:dyDescent="0.2">
      <c r="A18" s="203" t="s">
        <v>1546</v>
      </c>
      <c r="B18" s="203" t="s">
        <v>1699</v>
      </c>
      <c r="C18" s="204" t="s">
        <v>1700</v>
      </c>
      <c r="D18" s="205"/>
      <c r="E18" s="206"/>
      <c r="F18" s="207"/>
      <c r="G18" s="207">
        <f>SUMIF(AE19:AE19,"&lt;&gt;NOR",G19:G19)</f>
        <v>0</v>
      </c>
      <c r="H18" s="207"/>
      <c r="I18" s="207">
        <f>SUM(I19:I19)</f>
        <v>0</v>
      </c>
      <c r="J18" s="207"/>
      <c r="K18" s="207">
        <f>SUM(K19:K19)</f>
        <v>5000</v>
      </c>
      <c r="L18" s="207"/>
      <c r="M18" s="207">
        <f>SUM(M19:M19)</f>
        <v>0</v>
      </c>
      <c r="N18" s="208"/>
      <c r="O18" s="208">
        <f>SUM(O19:O19)</f>
        <v>0</v>
      </c>
      <c r="P18" s="208"/>
      <c r="Q18" s="208">
        <f>SUM(Q19:Q19)</f>
        <v>0</v>
      </c>
      <c r="R18" s="208"/>
      <c r="S18" s="208"/>
      <c r="T18" s="209"/>
      <c r="U18" s="208">
        <f>SUM(U19:U19)</f>
        <v>0</v>
      </c>
      <c r="AE18" s="177" t="s">
        <v>1547</v>
      </c>
    </row>
    <row r="19" spans="1:60" outlineLevel="1" x14ac:dyDescent="0.2">
      <c r="A19" s="229">
        <v>8</v>
      </c>
      <c r="B19" s="229" t="s">
        <v>1701</v>
      </c>
      <c r="C19" s="230" t="s">
        <v>1702</v>
      </c>
      <c r="D19" s="231" t="s">
        <v>1703</v>
      </c>
      <c r="E19" s="232">
        <v>1</v>
      </c>
      <c r="F19" s="233">
        <v>0</v>
      </c>
      <c r="G19" s="233">
        <f>E19*F19</f>
        <v>0</v>
      </c>
      <c r="H19" s="233">
        <v>0</v>
      </c>
      <c r="I19" s="233">
        <f>ROUND(E19*H19,2)</f>
        <v>0</v>
      </c>
      <c r="J19" s="233">
        <v>5000</v>
      </c>
      <c r="K19" s="233">
        <f>ROUND(E19*J19,2)</f>
        <v>5000</v>
      </c>
      <c r="L19" s="233">
        <v>21</v>
      </c>
      <c r="M19" s="233">
        <f>G19*(1+L19/100)</f>
        <v>0</v>
      </c>
      <c r="N19" s="234">
        <v>0</v>
      </c>
      <c r="O19" s="234">
        <f>ROUND(E19*N19,5)</f>
        <v>0</v>
      </c>
      <c r="P19" s="234">
        <v>0</v>
      </c>
      <c r="Q19" s="234">
        <f>ROUND(E19*P19,5)</f>
        <v>0</v>
      </c>
      <c r="R19" s="234"/>
      <c r="S19" s="234"/>
      <c r="T19" s="235">
        <v>0</v>
      </c>
      <c r="U19" s="234">
        <f>ROUND(E19*T19,2)</f>
        <v>0</v>
      </c>
      <c r="V19" s="228"/>
      <c r="W19" s="228"/>
      <c r="X19" s="228"/>
      <c r="Y19" s="228"/>
      <c r="Z19" s="228"/>
      <c r="AA19" s="228"/>
      <c r="AB19" s="228"/>
      <c r="AC19" s="228"/>
      <c r="AD19" s="228"/>
      <c r="AE19" s="228" t="s">
        <v>1704</v>
      </c>
      <c r="AF19" s="228"/>
      <c r="AG19" s="228"/>
      <c r="AH19" s="228"/>
      <c r="AI19" s="228"/>
      <c r="AJ19" s="228"/>
      <c r="AK19" s="228"/>
      <c r="AL19" s="228"/>
      <c r="AM19" s="228"/>
      <c r="AN19" s="228"/>
      <c r="AO19" s="228"/>
      <c r="AP19" s="228"/>
      <c r="AQ19" s="228"/>
      <c r="AR19" s="228"/>
      <c r="AS19" s="228"/>
      <c r="AT19" s="228"/>
      <c r="AU19" s="228"/>
      <c r="AV19" s="228"/>
      <c r="AW19" s="228"/>
      <c r="AX19" s="228"/>
      <c r="AY19" s="228"/>
      <c r="AZ19" s="228"/>
      <c r="BA19" s="228"/>
      <c r="BB19" s="228"/>
      <c r="BC19" s="228"/>
      <c r="BD19" s="228"/>
      <c r="BE19" s="228"/>
      <c r="BF19" s="228"/>
      <c r="BG19" s="228"/>
      <c r="BH19" s="228"/>
    </row>
    <row r="20" spans="1:60" x14ac:dyDescent="0.2">
      <c r="A20" s="203"/>
      <c r="B20" s="203"/>
      <c r="C20" s="217" t="s">
        <v>1643</v>
      </c>
      <c r="D20" s="205"/>
      <c r="E20" s="206"/>
      <c r="F20" s="207"/>
      <c r="G20" s="218">
        <f>SUM(G8,G10,G16,G18)</f>
        <v>0</v>
      </c>
      <c r="H20" s="207"/>
      <c r="I20" s="207">
        <f>SUM(I21:I21)</f>
        <v>0</v>
      </c>
      <c r="J20" s="207"/>
      <c r="K20" s="207">
        <f>SUM(K21:K21)</f>
        <v>0</v>
      </c>
      <c r="L20" s="207"/>
      <c r="M20" s="207">
        <f>SUM(M21:M21)</f>
        <v>0</v>
      </c>
      <c r="N20" s="208"/>
      <c r="O20" s="208"/>
      <c r="P20" s="208"/>
      <c r="Q20" s="208"/>
      <c r="R20" s="208"/>
      <c r="S20" s="208"/>
      <c r="T20" s="209"/>
      <c r="U20" s="208">
        <f>SUM(U21:U21)</f>
        <v>0</v>
      </c>
      <c r="AE20" s="177" t="s">
        <v>1547</v>
      </c>
    </row>
    <row r="21" spans="1:60" x14ac:dyDescent="0.2">
      <c r="C21" s="220"/>
      <c r="AE21" s="177" t="s">
        <v>1644</v>
      </c>
    </row>
  </sheetData>
  <mergeCells count="4">
    <mergeCell ref="A1:G1"/>
    <mergeCell ref="C2:G2"/>
    <mergeCell ref="C3:G3"/>
    <mergeCell ref="C4:G4"/>
  </mergeCells>
  <pageMargins left="0.39370078740157499" right="0.19685039370078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H200"/>
  <sheetViews>
    <sheetView zoomScaleNormal="100" workbookViewId="0">
      <selection activeCell="B15" sqref="B15"/>
    </sheetView>
  </sheetViews>
  <sheetFormatPr defaultRowHeight="12.75" x14ac:dyDescent="0.2"/>
  <cols>
    <col min="1" max="1" width="8.33203125" style="177" customWidth="1"/>
    <col min="2" max="2" width="54.5" style="177" customWidth="1"/>
    <col min="3" max="3" width="7.6640625" style="177" customWidth="1"/>
    <col min="4" max="4" width="10.33203125" style="177" customWidth="1"/>
    <col min="5" max="5" width="19.1640625" style="177" customWidth="1"/>
    <col min="6" max="6" width="17" style="177" customWidth="1"/>
    <col min="7" max="7" width="12" style="177" customWidth="1"/>
    <col min="8" max="8" width="15" style="177" customWidth="1"/>
    <col min="9" max="256" width="9.33203125" style="177"/>
    <col min="257" max="257" width="8.33203125" style="177" customWidth="1"/>
    <col min="258" max="258" width="54.5" style="177" customWidth="1"/>
    <col min="259" max="259" width="7.6640625" style="177" customWidth="1"/>
    <col min="260" max="260" width="10.33203125" style="177" customWidth="1"/>
    <col min="261" max="261" width="19.1640625" style="177" customWidth="1"/>
    <col min="262" max="262" width="17" style="177" customWidth="1"/>
    <col min="263" max="263" width="12" style="177" customWidth="1"/>
    <col min="264" max="264" width="15" style="177" customWidth="1"/>
    <col min="265" max="512" width="9.33203125" style="177"/>
    <col min="513" max="513" width="8.33203125" style="177" customWidth="1"/>
    <col min="514" max="514" width="54.5" style="177" customWidth="1"/>
    <col min="515" max="515" width="7.6640625" style="177" customWidth="1"/>
    <col min="516" max="516" width="10.33203125" style="177" customWidth="1"/>
    <col min="517" max="517" width="19.1640625" style="177" customWidth="1"/>
    <col min="518" max="518" width="17" style="177" customWidth="1"/>
    <col min="519" max="519" width="12" style="177" customWidth="1"/>
    <col min="520" max="520" width="15" style="177" customWidth="1"/>
    <col min="521" max="768" width="9.33203125" style="177"/>
    <col min="769" max="769" width="8.33203125" style="177" customWidth="1"/>
    <col min="770" max="770" width="54.5" style="177" customWidth="1"/>
    <col min="771" max="771" width="7.6640625" style="177" customWidth="1"/>
    <col min="772" max="772" width="10.33203125" style="177" customWidth="1"/>
    <col min="773" max="773" width="19.1640625" style="177" customWidth="1"/>
    <col min="774" max="774" width="17" style="177" customWidth="1"/>
    <col min="775" max="775" width="12" style="177" customWidth="1"/>
    <col min="776" max="776" width="15" style="177" customWidth="1"/>
    <col min="777" max="1024" width="9.33203125" style="177"/>
    <col min="1025" max="1025" width="8.33203125" style="177" customWidth="1"/>
    <col min="1026" max="1026" width="54.5" style="177" customWidth="1"/>
    <col min="1027" max="1027" width="7.6640625" style="177" customWidth="1"/>
    <col min="1028" max="1028" width="10.33203125" style="177" customWidth="1"/>
    <col min="1029" max="1029" width="19.1640625" style="177" customWidth="1"/>
    <col min="1030" max="1030" width="17" style="177" customWidth="1"/>
    <col min="1031" max="1031" width="12" style="177" customWidth="1"/>
    <col min="1032" max="1032" width="15" style="177" customWidth="1"/>
    <col min="1033" max="1280" width="9.33203125" style="177"/>
    <col min="1281" max="1281" width="8.33203125" style="177" customWidth="1"/>
    <col min="1282" max="1282" width="54.5" style="177" customWidth="1"/>
    <col min="1283" max="1283" width="7.6640625" style="177" customWidth="1"/>
    <col min="1284" max="1284" width="10.33203125" style="177" customWidth="1"/>
    <col min="1285" max="1285" width="19.1640625" style="177" customWidth="1"/>
    <col min="1286" max="1286" width="17" style="177" customWidth="1"/>
    <col min="1287" max="1287" width="12" style="177" customWidth="1"/>
    <col min="1288" max="1288" width="15" style="177" customWidth="1"/>
    <col min="1289" max="1536" width="9.33203125" style="177"/>
    <col min="1537" max="1537" width="8.33203125" style="177" customWidth="1"/>
    <col min="1538" max="1538" width="54.5" style="177" customWidth="1"/>
    <col min="1539" max="1539" width="7.6640625" style="177" customWidth="1"/>
    <col min="1540" max="1540" width="10.33203125" style="177" customWidth="1"/>
    <col min="1541" max="1541" width="19.1640625" style="177" customWidth="1"/>
    <col min="1542" max="1542" width="17" style="177" customWidth="1"/>
    <col min="1543" max="1543" width="12" style="177" customWidth="1"/>
    <col min="1544" max="1544" width="15" style="177" customWidth="1"/>
    <col min="1545" max="1792" width="9.33203125" style="177"/>
    <col min="1793" max="1793" width="8.33203125" style="177" customWidth="1"/>
    <col min="1794" max="1794" width="54.5" style="177" customWidth="1"/>
    <col min="1795" max="1795" width="7.6640625" style="177" customWidth="1"/>
    <col min="1796" max="1796" width="10.33203125" style="177" customWidth="1"/>
    <col min="1797" max="1797" width="19.1640625" style="177" customWidth="1"/>
    <col min="1798" max="1798" width="17" style="177" customWidth="1"/>
    <col min="1799" max="1799" width="12" style="177" customWidth="1"/>
    <col min="1800" max="1800" width="15" style="177" customWidth="1"/>
    <col min="1801" max="2048" width="9.33203125" style="177"/>
    <col min="2049" max="2049" width="8.33203125" style="177" customWidth="1"/>
    <col min="2050" max="2050" width="54.5" style="177" customWidth="1"/>
    <col min="2051" max="2051" width="7.6640625" style="177" customWidth="1"/>
    <col min="2052" max="2052" width="10.33203125" style="177" customWidth="1"/>
    <col min="2053" max="2053" width="19.1640625" style="177" customWidth="1"/>
    <col min="2054" max="2054" width="17" style="177" customWidth="1"/>
    <col min="2055" max="2055" width="12" style="177" customWidth="1"/>
    <col min="2056" max="2056" width="15" style="177" customWidth="1"/>
    <col min="2057" max="2304" width="9.33203125" style="177"/>
    <col min="2305" max="2305" width="8.33203125" style="177" customWidth="1"/>
    <col min="2306" max="2306" width="54.5" style="177" customWidth="1"/>
    <col min="2307" max="2307" width="7.6640625" style="177" customWidth="1"/>
    <col min="2308" max="2308" width="10.33203125" style="177" customWidth="1"/>
    <col min="2309" max="2309" width="19.1640625" style="177" customWidth="1"/>
    <col min="2310" max="2310" width="17" style="177" customWidth="1"/>
    <col min="2311" max="2311" width="12" style="177" customWidth="1"/>
    <col min="2312" max="2312" width="15" style="177" customWidth="1"/>
    <col min="2313" max="2560" width="9.33203125" style="177"/>
    <col min="2561" max="2561" width="8.33203125" style="177" customWidth="1"/>
    <col min="2562" max="2562" width="54.5" style="177" customWidth="1"/>
    <col min="2563" max="2563" width="7.6640625" style="177" customWidth="1"/>
    <col min="2564" max="2564" width="10.33203125" style="177" customWidth="1"/>
    <col min="2565" max="2565" width="19.1640625" style="177" customWidth="1"/>
    <col min="2566" max="2566" width="17" style="177" customWidth="1"/>
    <col min="2567" max="2567" width="12" style="177" customWidth="1"/>
    <col min="2568" max="2568" width="15" style="177" customWidth="1"/>
    <col min="2569" max="2816" width="9.33203125" style="177"/>
    <col min="2817" max="2817" width="8.33203125" style="177" customWidth="1"/>
    <col min="2818" max="2818" width="54.5" style="177" customWidth="1"/>
    <col min="2819" max="2819" width="7.6640625" style="177" customWidth="1"/>
    <col min="2820" max="2820" width="10.33203125" style="177" customWidth="1"/>
    <col min="2821" max="2821" width="19.1640625" style="177" customWidth="1"/>
    <col min="2822" max="2822" width="17" style="177" customWidth="1"/>
    <col min="2823" max="2823" width="12" style="177" customWidth="1"/>
    <col min="2824" max="2824" width="15" style="177" customWidth="1"/>
    <col min="2825" max="3072" width="9.33203125" style="177"/>
    <col min="3073" max="3073" width="8.33203125" style="177" customWidth="1"/>
    <col min="3074" max="3074" width="54.5" style="177" customWidth="1"/>
    <col min="3075" max="3075" width="7.6640625" style="177" customWidth="1"/>
    <col min="3076" max="3076" width="10.33203125" style="177" customWidth="1"/>
    <col min="3077" max="3077" width="19.1640625" style="177" customWidth="1"/>
    <col min="3078" max="3078" width="17" style="177" customWidth="1"/>
    <col min="3079" max="3079" width="12" style="177" customWidth="1"/>
    <col min="3080" max="3080" width="15" style="177" customWidth="1"/>
    <col min="3081" max="3328" width="9.33203125" style="177"/>
    <col min="3329" max="3329" width="8.33203125" style="177" customWidth="1"/>
    <col min="3330" max="3330" width="54.5" style="177" customWidth="1"/>
    <col min="3331" max="3331" width="7.6640625" style="177" customWidth="1"/>
    <col min="3332" max="3332" width="10.33203125" style="177" customWidth="1"/>
    <col min="3333" max="3333" width="19.1640625" style="177" customWidth="1"/>
    <col min="3334" max="3334" width="17" style="177" customWidth="1"/>
    <col min="3335" max="3335" width="12" style="177" customWidth="1"/>
    <col min="3336" max="3336" width="15" style="177" customWidth="1"/>
    <col min="3337" max="3584" width="9.33203125" style="177"/>
    <col min="3585" max="3585" width="8.33203125" style="177" customWidth="1"/>
    <col min="3586" max="3586" width="54.5" style="177" customWidth="1"/>
    <col min="3587" max="3587" width="7.6640625" style="177" customWidth="1"/>
    <col min="3588" max="3588" width="10.33203125" style="177" customWidth="1"/>
    <col min="3589" max="3589" width="19.1640625" style="177" customWidth="1"/>
    <col min="3590" max="3590" width="17" style="177" customWidth="1"/>
    <col min="3591" max="3591" width="12" style="177" customWidth="1"/>
    <col min="3592" max="3592" width="15" style="177" customWidth="1"/>
    <col min="3593" max="3840" width="9.33203125" style="177"/>
    <col min="3841" max="3841" width="8.33203125" style="177" customWidth="1"/>
    <col min="3842" max="3842" width="54.5" style="177" customWidth="1"/>
    <col min="3843" max="3843" width="7.6640625" style="177" customWidth="1"/>
    <col min="3844" max="3844" width="10.33203125" style="177" customWidth="1"/>
    <col min="3845" max="3845" width="19.1640625" style="177" customWidth="1"/>
    <col min="3846" max="3846" width="17" style="177" customWidth="1"/>
    <col min="3847" max="3847" width="12" style="177" customWidth="1"/>
    <col min="3848" max="3848" width="15" style="177" customWidth="1"/>
    <col min="3849" max="4096" width="9.33203125" style="177"/>
    <col min="4097" max="4097" width="8.33203125" style="177" customWidth="1"/>
    <col min="4098" max="4098" width="54.5" style="177" customWidth="1"/>
    <col min="4099" max="4099" width="7.6640625" style="177" customWidth="1"/>
    <col min="4100" max="4100" width="10.33203125" style="177" customWidth="1"/>
    <col min="4101" max="4101" width="19.1640625" style="177" customWidth="1"/>
    <col min="4102" max="4102" width="17" style="177" customWidth="1"/>
    <col min="4103" max="4103" width="12" style="177" customWidth="1"/>
    <col min="4104" max="4104" width="15" style="177" customWidth="1"/>
    <col min="4105" max="4352" width="9.33203125" style="177"/>
    <col min="4353" max="4353" width="8.33203125" style="177" customWidth="1"/>
    <col min="4354" max="4354" width="54.5" style="177" customWidth="1"/>
    <col min="4355" max="4355" width="7.6640625" style="177" customWidth="1"/>
    <col min="4356" max="4356" width="10.33203125" style="177" customWidth="1"/>
    <col min="4357" max="4357" width="19.1640625" style="177" customWidth="1"/>
    <col min="4358" max="4358" width="17" style="177" customWidth="1"/>
    <col min="4359" max="4359" width="12" style="177" customWidth="1"/>
    <col min="4360" max="4360" width="15" style="177" customWidth="1"/>
    <col min="4361" max="4608" width="9.33203125" style="177"/>
    <col min="4609" max="4609" width="8.33203125" style="177" customWidth="1"/>
    <col min="4610" max="4610" width="54.5" style="177" customWidth="1"/>
    <col min="4611" max="4611" width="7.6640625" style="177" customWidth="1"/>
    <col min="4612" max="4612" width="10.33203125" style="177" customWidth="1"/>
    <col min="4613" max="4613" width="19.1640625" style="177" customWidth="1"/>
    <col min="4614" max="4614" width="17" style="177" customWidth="1"/>
    <col min="4615" max="4615" width="12" style="177" customWidth="1"/>
    <col min="4616" max="4616" width="15" style="177" customWidth="1"/>
    <col min="4617" max="4864" width="9.33203125" style="177"/>
    <col min="4865" max="4865" width="8.33203125" style="177" customWidth="1"/>
    <col min="4866" max="4866" width="54.5" style="177" customWidth="1"/>
    <col min="4867" max="4867" width="7.6640625" style="177" customWidth="1"/>
    <col min="4868" max="4868" width="10.33203125" style="177" customWidth="1"/>
    <col min="4869" max="4869" width="19.1640625" style="177" customWidth="1"/>
    <col min="4870" max="4870" width="17" style="177" customWidth="1"/>
    <col min="4871" max="4871" width="12" style="177" customWidth="1"/>
    <col min="4872" max="4872" width="15" style="177" customWidth="1"/>
    <col min="4873" max="5120" width="9.33203125" style="177"/>
    <col min="5121" max="5121" width="8.33203125" style="177" customWidth="1"/>
    <col min="5122" max="5122" width="54.5" style="177" customWidth="1"/>
    <col min="5123" max="5123" width="7.6640625" style="177" customWidth="1"/>
    <col min="5124" max="5124" width="10.33203125" style="177" customWidth="1"/>
    <col min="5125" max="5125" width="19.1640625" style="177" customWidth="1"/>
    <col min="5126" max="5126" width="17" style="177" customWidth="1"/>
    <col min="5127" max="5127" width="12" style="177" customWidth="1"/>
    <col min="5128" max="5128" width="15" style="177" customWidth="1"/>
    <col min="5129" max="5376" width="9.33203125" style="177"/>
    <col min="5377" max="5377" width="8.33203125" style="177" customWidth="1"/>
    <col min="5378" max="5378" width="54.5" style="177" customWidth="1"/>
    <col min="5379" max="5379" width="7.6640625" style="177" customWidth="1"/>
    <col min="5380" max="5380" width="10.33203125" style="177" customWidth="1"/>
    <col min="5381" max="5381" width="19.1640625" style="177" customWidth="1"/>
    <col min="5382" max="5382" width="17" style="177" customWidth="1"/>
    <col min="5383" max="5383" width="12" style="177" customWidth="1"/>
    <col min="5384" max="5384" width="15" style="177" customWidth="1"/>
    <col min="5385" max="5632" width="9.33203125" style="177"/>
    <col min="5633" max="5633" width="8.33203125" style="177" customWidth="1"/>
    <col min="5634" max="5634" width="54.5" style="177" customWidth="1"/>
    <col min="5635" max="5635" width="7.6640625" style="177" customWidth="1"/>
    <col min="5636" max="5636" width="10.33203125" style="177" customWidth="1"/>
    <col min="5637" max="5637" width="19.1640625" style="177" customWidth="1"/>
    <col min="5638" max="5638" width="17" style="177" customWidth="1"/>
    <col min="5639" max="5639" width="12" style="177" customWidth="1"/>
    <col min="5640" max="5640" width="15" style="177" customWidth="1"/>
    <col min="5641" max="5888" width="9.33203125" style="177"/>
    <col min="5889" max="5889" width="8.33203125" style="177" customWidth="1"/>
    <col min="5890" max="5890" width="54.5" style="177" customWidth="1"/>
    <col min="5891" max="5891" width="7.6640625" style="177" customWidth="1"/>
    <col min="5892" max="5892" width="10.33203125" style="177" customWidth="1"/>
    <col min="5893" max="5893" width="19.1640625" style="177" customWidth="1"/>
    <col min="5894" max="5894" width="17" style="177" customWidth="1"/>
    <col min="5895" max="5895" width="12" style="177" customWidth="1"/>
    <col min="5896" max="5896" width="15" style="177" customWidth="1"/>
    <col min="5897" max="6144" width="9.33203125" style="177"/>
    <col min="6145" max="6145" width="8.33203125" style="177" customWidth="1"/>
    <col min="6146" max="6146" width="54.5" style="177" customWidth="1"/>
    <col min="6147" max="6147" width="7.6640625" style="177" customWidth="1"/>
    <col min="6148" max="6148" width="10.33203125" style="177" customWidth="1"/>
    <col min="6149" max="6149" width="19.1640625" style="177" customWidth="1"/>
    <col min="6150" max="6150" width="17" style="177" customWidth="1"/>
    <col min="6151" max="6151" width="12" style="177" customWidth="1"/>
    <col min="6152" max="6152" width="15" style="177" customWidth="1"/>
    <col min="6153" max="6400" width="9.33203125" style="177"/>
    <col min="6401" max="6401" width="8.33203125" style="177" customWidth="1"/>
    <col min="6402" max="6402" width="54.5" style="177" customWidth="1"/>
    <col min="6403" max="6403" width="7.6640625" style="177" customWidth="1"/>
    <col min="6404" max="6404" width="10.33203125" style="177" customWidth="1"/>
    <col min="6405" max="6405" width="19.1640625" style="177" customWidth="1"/>
    <col min="6406" max="6406" width="17" style="177" customWidth="1"/>
    <col min="6407" max="6407" width="12" style="177" customWidth="1"/>
    <col min="6408" max="6408" width="15" style="177" customWidth="1"/>
    <col min="6409" max="6656" width="9.33203125" style="177"/>
    <col min="6657" max="6657" width="8.33203125" style="177" customWidth="1"/>
    <col min="6658" max="6658" width="54.5" style="177" customWidth="1"/>
    <col min="6659" max="6659" width="7.6640625" style="177" customWidth="1"/>
    <col min="6660" max="6660" width="10.33203125" style="177" customWidth="1"/>
    <col min="6661" max="6661" width="19.1640625" style="177" customWidth="1"/>
    <col min="6662" max="6662" width="17" style="177" customWidth="1"/>
    <col min="6663" max="6663" width="12" style="177" customWidth="1"/>
    <col min="6664" max="6664" width="15" style="177" customWidth="1"/>
    <col min="6665" max="6912" width="9.33203125" style="177"/>
    <col min="6913" max="6913" width="8.33203125" style="177" customWidth="1"/>
    <col min="6914" max="6914" width="54.5" style="177" customWidth="1"/>
    <col min="6915" max="6915" width="7.6640625" style="177" customWidth="1"/>
    <col min="6916" max="6916" width="10.33203125" style="177" customWidth="1"/>
    <col min="6917" max="6917" width="19.1640625" style="177" customWidth="1"/>
    <col min="6918" max="6918" width="17" style="177" customWidth="1"/>
    <col min="6919" max="6919" width="12" style="177" customWidth="1"/>
    <col min="6920" max="6920" width="15" style="177" customWidth="1"/>
    <col min="6921" max="7168" width="9.33203125" style="177"/>
    <col min="7169" max="7169" width="8.33203125" style="177" customWidth="1"/>
    <col min="7170" max="7170" width="54.5" style="177" customWidth="1"/>
    <col min="7171" max="7171" width="7.6640625" style="177" customWidth="1"/>
    <col min="7172" max="7172" width="10.33203125" style="177" customWidth="1"/>
    <col min="7173" max="7173" width="19.1640625" style="177" customWidth="1"/>
    <col min="7174" max="7174" width="17" style="177" customWidth="1"/>
    <col min="7175" max="7175" width="12" style="177" customWidth="1"/>
    <col min="7176" max="7176" width="15" style="177" customWidth="1"/>
    <col min="7177" max="7424" width="9.33203125" style="177"/>
    <col min="7425" max="7425" width="8.33203125" style="177" customWidth="1"/>
    <col min="7426" max="7426" width="54.5" style="177" customWidth="1"/>
    <col min="7427" max="7427" width="7.6640625" style="177" customWidth="1"/>
    <col min="7428" max="7428" width="10.33203125" style="177" customWidth="1"/>
    <col min="7429" max="7429" width="19.1640625" style="177" customWidth="1"/>
    <col min="7430" max="7430" width="17" style="177" customWidth="1"/>
    <col min="7431" max="7431" width="12" style="177" customWidth="1"/>
    <col min="7432" max="7432" width="15" style="177" customWidth="1"/>
    <col min="7433" max="7680" width="9.33203125" style="177"/>
    <col min="7681" max="7681" width="8.33203125" style="177" customWidth="1"/>
    <col min="7682" max="7682" width="54.5" style="177" customWidth="1"/>
    <col min="7683" max="7683" width="7.6640625" style="177" customWidth="1"/>
    <col min="7684" max="7684" width="10.33203125" style="177" customWidth="1"/>
    <col min="7685" max="7685" width="19.1640625" style="177" customWidth="1"/>
    <col min="7686" max="7686" width="17" style="177" customWidth="1"/>
    <col min="7687" max="7687" width="12" style="177" customWidth="1"/>
    <col min="7688" max="7688" width="15" style="177" customWidth="1"/>
    <col min="7689" max="7936" width="9.33203125" style="177"/>
    <col min="7937" max="7937" width="8.33203125" style="177" customWidth="1"/>
    <col min="7938" max="7938" width="54.5" style="177" customWidth="1"/>
    <col min="7939" max="7939" width="7.6640625" style="177" customWidth="1"/>
    <col min="7940" max="7940" width="10.33203125" style="177" customWidth="1"/>
    <col min="7941" max="7941" width="19.1640625" style="177" customWidth="1"/>
    <col min="7942" max="7942" width="17" style="177" customWidth="1"/>
    <col min="7943" max="7943" width="12" style="177" customWidth="1"/>
    <col min="7944" max="7944" width="15" style="177" customWidth="1"/>
    <col min="7945" max="8192" width="9.33203125" style="177"/>
    <col min="8193" max="8193" width="8.33203125" style="177" customWidth="1"/>
    <col min="8194" max="8194" width="54.5" style="177" customWidth="1"/>
    <col min="8195" max="8195" width="7.6640625" style="177" customWidth="1"/>
    <col min="8196" max="8196" width="10.33203125" style="177" customWidth="1"/>
    <col min="8197" max="8197" width="19.1640625" style="177" customWidth="1"/>
    <col min="8198" max="8198" width="17" style="177" customWidth="1"/>
    <col min="8199" max="8199" width="12" style="177" customWidth="1"/>
    <col min="8200" max="8200" width="15" style="177" customWidth="1"/>
    <col min="8201" max="8448" width="9.33203125" style="177"/>
    <col min="8449" max="8449" width="8.33203125" style="177" customWidth="1"/>
    <col min="8450" max="8450" width="54.5" style="177" customWidth="1"/>
    <col min="8451" max="8451" width="7.6640625" style="177" customWidth="1"/>
    <col min="8452" max="8452" width="10.33203125" style="177" customWidth="1"/>
    <col min="8453" max="8453" width="19.1640625" style="177" customWidth="1"/>
    <col min="8454" max="8454" width="17" style="177" customWidth="1"/>
    <col min="8455" max="8455" width="12" style="177" customWidth="1"/>
    <col min="8456" max="8456" width="15" style="177" customWidth="1"/>
    <col min="8457" max="8704" width="9.33203125" style="177"/>
    <col min="8705" max="8705" width="8.33203125" style="177" customWidth="1"/>
    <col min="8706" max="8706" width="54.5" style="177" customWidth="1"/>
    <col min="8707" max="8707" width="7.6640625" style="177" customWidth="1"/>
    <col min="8708" max="8708" width="10.33203125" style="177" customWidth="1"/>
    <col min="8709" max="8709" width="19.1640625" style="177" customWidth="1"/>
    <col min="8710" max="8710" width="17" style="177" customWidth="1"/>
    <col min="8711" max="8711" width="12" style="177" customWidth="1"/>
    <col min="8712" max="8712" width="15" style="177" customWidth="1"/>
    <col min="8713" max="8960" width="9.33203125" style="177"/>
    <col min="8961" max="8961" width="8.33203125" style="177" customWidth="1"/>
    <col min="8962" max="8962" width="54.5" style="177" customWidth="1"/>
    <col min="8963" max="8963" width="7.6640625" style="177" customWidth="1"/>
    <col min="8964" max="8964" width="10.33203125" style="177" customWidth="1"/>
    <col min="8965" max="8965" width="19.1640625" style="177" customWidth="1"/>
    <col min="8966" max="8966" width="17" style="177" customWidth="1"/>
    <col min="8967" max="8967" width="12" style="177" customWidth="1"/>
    <col min="8968" max="8968" width="15" style="177" customWidth="1"/>
    <col min="8969" max="9216" width="9.33203125" style="177"/>
    <col min="9217" max="9217" width="8.33203125" style="177" customWidth="1"/>
    <col min="9218" max="9218" width="54.5" style="177" customWidth="1"/>
    <col min="9219" max="9219" width="7.6640625" style="177" customWidth="1"/>
    <col min="9220" max="9220" width="10.33203125" style="177" customWidth="1"/>
    <col min="9221" max="9221" width="19.1640625" style="177" customWidth="1"/>
    <col min="9222" max="9222" width="17" style="177" customWidth="1"/>
    <col min="9223" max="9223" width="12" style="177" customWidth="1"/>
    <col min="9224" max="9224" width="15" style="177" customWidth="1"/>
    <col min="9225" max="9472" width="9.33203125" style="177"/>
    <col min="9473" max="9473" width="8.33203125" style="177" customWidth="1"/>
    <col min="9474" max="9474" width="54.5" style="177" customWidth="1"/>
    <col min="9475" max="9475" width="7.6640625" style="177" customWidth="1"/>
    <col min="9476" max="9476" width="10.33203125" style="177" customWidth="1"/>
    <col min="9477" max="9477" width="19.1640625" style="177" customWidth="1"/>
    <col min="9478" max="9478" width="17" style="177" customWidth="1"/>
    <col min="9479" max="9479" width="12" style="177" customWidth="1"/>
    <col min="9480" max="9480" width="15" style="177" customWidth="1"/>
    <col min="9481" max="9728" width="9.33203125" style="177"/>
    <col min="9729" max="9729" width="8.33203125" style="177" customWidth="1"/>
    <col min="9730" max="9730" width="54.5" style="177" customWidth="1"/>
    <col min="9731" max="9731" width="7.6640625" style="177" customWidth="1"/>
    <col min="9732" max="9732" width="10.33203125" style="177" customWidth="1"/>
    <col min="9733" max="9733" width="19.1640625" style="177" customWidth="1"/>
    <col min="9734" max="9734" width="17" style="177" customWidth="1"/>
    <col min="9735" max="9735" width="12" style="177" customWidth="1"/>
    <col min="9736" max="9736" width="15" style="177" customWidth="1"/>
    <col min="9737" max="9984" width="9.33203125" style="177"/>
    <col min="9985" max="9985" width="8.33203125" style="177" customWidth="1"/>
    <col min="9986" max="9986" width="54.5" style="177" customWidth="1"/>
    <col min="9987" max="9987" width="7.6640625" style="177" customWidth="1"/>
    <col min="9988" max="9988" width="10.33203125" style="177" customWidth="1"/>
    <col min="9989" max="9989" width="19.1640625" style="177" customWidth="1"/>
    <col min="9990" max="9990" width="17" style="177" customWidth="1"/>
    <col min="9991" max="9991" width="12" style="177" customWidth="1"/>
    <col min="9992" max="9992" width="15" style="177" customWidth="1"/>
    <col min="9993" max="10240" width="9.33203125" style="177"/>
    <col min="10241" max="10241" width="8.33203125" style="177" customWidth="1"/>
    <col min="10242" max="10242" width="54.5" style="177" customWidth="1"/>
    <col min="10243" max="10243" width="7.6640625" style="177" customWidth="1"/>
    <col min="10244" max="10244" width="10.33203125" style="177" customWidth="1"/>
    <col min="10245" max="10245" width="19.1640625" style="177" customWidth="1"/>
    <col min="10246" max="10246" width="17" style="177" customWidth="1"/>
    <col min="10247" max="10247" width="12" style="177" customWidth="1"/>
    <col min="10248" max="10248" width="15" style="177" customWidth="1"/>
    <col min="10249" max="10496" width="9.33203125" style="177"/>
    <col min="10497" max="10497" width="8.33203125" style="177" customWidth="1"/>
    <col min="10498" max="10498" width="54.5" style="177" customWidth="1"/>
    <col min="10499" max="10499" width="7.6640625" style="177" customWidth="1"/>
    <col min="10500" max="10500" width="10.33203125" style="177" customWidth="1"/>
    <col min="10501" max="10501" width="19.1640625" style="177" customWidth="1"/>
    <col min="10502" max="10502" width="17" style="177" customWidth="1"/>
    <col min="10503" max="10503" width="12" style="177" customWidth="1"/>
    <col min="10504" max="10504" width="15" style="177" customWidth="1"/>
    <col min="10505" max="10752" width="9.33203125" style="177"/>
    <col min="10753" max="10753" width="8.33203125" style="177" customWidth="1"/>
    <col min="10754" max="10754" width="54.5" style="177" customWidth="1"/>
    <col min="10755" max="10755" width="7.6640625" style="177" customWidth="1"/>
    <col min="10756" max="10756" width="10.33203125" style="177" customWidth="1"/>
    <col min="10757" max="10757" width="19.1640625" style="177" customWidth="1"/>
    <col min="10758" max="10758" width="17" style="177" customWidth="1"/>
    <col min="10759" max="10759" width="12" style="177" customWidth="1"/>
    <col min="10760" max="10760" width="15" style="177" customWidth="1"/>
    <col min="10761" max="11008" width="9.33203125" style="177"/>
    <col min="11009" max="11009" width="8.33203125" style="177" customWidth="1"/>
    <col min="11010" max="11010" width="54.5" style="177" customWidth="1"/>
    <col min="11011" max="11011" width="7.6640625" style="177" customWidth="1"/>
    <col min="11012" max="11012" width="10.33203125" style="177" customWidth="1"/>
    <col min="11013" max="11013" width="19.1640625" style="177" customWidth="1"/>
    <col min="11014" max="11014" width="17" style="177" customWidth="1"/>
    <col min="11015" max="11015" width="12" style="177" customWidth="1"/>
    <col min="11016" max="11016" width="15" style="177" customWidth="1"/>
    <col min="11017" max="11264" width="9.33203125" style="177"/>
    <col min="11265" max="11265" width="8.33203125" style="177" customWidth="1"/>
    <col min="11266" max="11266" width="54.5" style="177" customWidth="1"/>
    <col min="11267" max="11267" width="7.6640625" style="177" customWidth="1"/>
    <col min="11268" max="11268" width="10.33203125" style="177" customWidth="1"/>
    <col min="11269" max="11269" width="19.1640625" style="177" customWidth="1"/>
    <col min="11270" max="11270" width="17" style="177" customWidth="1"/>
    <col min="11271" max="11271" width="12" style="177" customWidth="1"/>
    <col min="11272" max="11272" width="15" style="177" customWidth="1"/>
    <col min="11273" max="11520" width="9.33203125" style="177"/>
    <col min="11521" max="11521" width="8.33203125" style="177" customWidth="1"/>
    <col min="11522" max="11522" width="54.5" style="177" customWidth="1"/>
    <col min="11523" max="11523" width="7.6640625" style="177" customWidth="1"/>
    <col min="11524" max="11524" width="10.33203125" style="177" customWidth="1"/>
    <col min="11525" max="11525" width="19.1640625" style="177" customWidth="1"/>
    <col min="11526" max="11526" width="17" style="177" customWidth="1"/>
    <col min="11527" max="11527" width="12" style="177" customWidth="1"/>
    <col min="11528" max="11528" width="15" style="177" customWidth="1"/>
    <col min="11529" max="11776" width="9.33203125" style="177"/>
    <col min="11777" max="11777" width="8.33203125" style="177" customWidth="1"/>
    <col min="11778" max="11778" width="54.5" style="177" customWidth="1"/>
    <col min="11779" max="11779" width="7.6640625" style="177" customWidth="1"/>
    <col min="11780" max="11780" width="10.33203125" style="177" customWidth="1"/>
    <col min="11781" max="11781" width="19.1640625" style="177" customWidth="1"/>
    <col min="11782" max="11782" width="17" style="177" customWidth="1"/>
    <col min="11783" max="11783" width="12" style="177" customWidth="1"/>
    <col min="11784" max="11784" width="15" style="177" customWidth="1"/>
    <col min="11785" max="12032" width="9.33203125" style="177"/>
    <col min="12033" max="12033" width="8.33203125" style="177" customWidth="1"/>
    <col min="12034" max="12034" width="54.5" style="177" customWidth="1"/>
    <col min="12035" max="12035" width="7.6640625" style="177" customWidth="1"/>
    <col min="12036" max="12036" width="10.33203125" style="177" customWidth="1"/>
    <col min="12037" max="12037" width="19.1640625" style="177" customWidth="1"/>
    <col min="12038" max="12038" width="17" style="177" customWidth="1"/>
    <col min="12039" max="12039" width="12" style="177" customWidth="1"/>
    <col min="12040" max="12040" width="15" style="177" customWidth="1"/>
    <col min="12041" max="12288" width="9.33203125" style="177"/>
    <col min="12289" max="12289" width="8.33203125" style="177" customWidth="1"/>
    <col min="12290" max="12290" width="54.5" style="177" customWidth="1"/>
    <col min="12291" max="12291" width="7.6640625" style="177" customWidth="1"/>
    <col min="12292" max="12292" width="10.33203125" style="177" customWidth="1"/>
    <col min="12293" max="12293" width="19.1640625" style="177" customWidth="1"/>
    <col min="12294" max="12294" width="17" style="177" customWidth="1"/>
    <col min="12295" max="12295" width="12" style="177" customWidth="1"/>
    <col min="12296" max="12296" width="15" style="177" customWidth="1"/>
    <col min="12297" max="12544" width="9.33203125" style="177"/>
    <col min="12545" max="12545" width="8.33203125" style="177" customWidth="1"/>
    <col min="12546" max="12546" width="54.5" style="177" customWidth="1"/>
    <col min="12547" max="12547" width="7.6640625" style="177" customWidth="1"/>
    <col min="12548" max="12548" width="10.33203125" style="177" customWidth="1"/>
    <col min="12549" max="12549" width="19.1640625" style="177" customWidth="1"/>
    <col min="12550" max="12550" width="17" style="177" customWidth="1"/>
    <col min="12551" max="12551" width="12" style="177" customWidth="1"/>
    <col min="12552" max="12552" width="15" style="177" customWidth="1"/>
    <col min="12553" max="12800" width="9.33203125" style="177"/>
    <col min="12801" max="12801" width="8.33203125" style="177" customWidth="1"/>
    <col min="12802" max="12802" width="54.5" style="177" customWidth="1"/>
    <col min="12803" max="12803" width="7.6640625" style="177" customWidth="1"/>
    <col min="12804" max="12804" width="10.33203125" style="177" customWidth="1"/>
    <col min="12805" max="12805" width="19.1640625" style="177" customWidth="1"/>
    <col min="12806" max="12806" width="17" style="177" customWidth="1"/>
    <col min="12807" max="12807" width="12" style="177" customWidth="1"/>
    <col min="12808" max="12808" width="15" style="177" customWidth="1"/>
    <col min="12809" max="13056" width="9.33203125" style="177"/>
    <col min="13057" max="13057" width="8.33203125" style="177" customWidth="1"/>
    <col min="13058" max="13058" width="54.5" style="177" customWidth="1"/>
    <col min="13059" max="13059" width="7.6640625" style="177" customWidth="1"/>
    <col min="13060" max="13060" width="10.33203125" style="177" customWidth="1"/>
    <col min="13061" max="13061" width="19.1640625" style="177" customWidth="1"/>
    <col min="13062" max="13062" width="17" style="177" customWidth="1"/>
    <col min="13063" max="13063" width="12" style="177" customWidth="1"/>
    <col min="13064" max="13064" width="15" style="177" customWidth="1"/>
    <col min="13065" max="13312" width="9.33203125" style="177"/>
    <col min="13313" max="13313" width="8.33203125" style="177" customWidth="1"/>
    <col min="13314" max="13314" width="54.5" style="177" customWidth="1"/>
    <col min="13315" max="13315" width="7.6640625" style="177" customWidth="1"/>
    <col min="13316" max="13316" width="10.33203125" style="177" customWidth="1"/>
    <col min="13317" max="13317" width="19.1640625" style="177" customWidth="1"/>
    <col min="13318" max="13318" width="17" style="177" customWidth="1"/>
    <col min="13319" max="13319" width="12" style="177" customWidth="1"/>
    <col min="13320" max="13320" width="15" style="177" customWidth="1"/>
    <col min="13321" max="13568" width="9.33203125" style="177"/>
    <col min="13569" max="13569" width="8.33203125" style="177" customWidth="1"/>
    <col min="13570" max="13570" width="54.5" style="177" customWidth="1"/>
    <col min="13571" max="13571" width="7.6640625" style="177" customWidth="1"/>
    <col min="13572" max="13572" width="10.33203125" style="177" customWidth="1"/>
    <col min="13573" max="13573" width="19.1640625" style="177" customWidth="1"/>
    <col min="13574" max="13574" width="17" style="177" customWidth="1"/>
    <col min="13575" max="13575" width="12" style="177" customWidth="1"/>
    <col min="13576" max="13576" width="15" style="177" customWidth="1"/>
    <col min="13577" max="13824" width="9.33203125" style="177"/>
    <col min="13825" max="13825" width="8.33203125" style="177" customWidth="1"/>
    <col min="13826" max="13826" width="54.5" style="177" customWidth="1"/>
    <col min="13827" max="13827" width="7.6640625" style="177" customWidth="1"/>
    <col min="13828" max="13828" width="10.33203125" style="177" customWidth="1"/>
    <col min="13829" max="13829" width="19.1640625" style="177" customWidth="1"/>
    <col min="13830" max="13830" width="17" style="177" customWidth="1"/>
    <col min="13831" max="13831" width="12" style="177" customWidth="1"/>
    <col min="13832" max="13832" width="15" style="177" customWidth="1"/>
    <col min="13833" max="14080" width="9.33203125" style="177"/>
    <col min="14081" max="14081" width="8.33203125" style="177" customWidth="1"/>
    <col min="14082" max="14082" width="54.5" style="177" customWidth="1"/>
    <col min="14083" max="14083" width="7.6640625" style="177" customWidth="1"/>
    <col min="14084" max="14084" width="10.33203125" style="177" customWidth="1"/>
    <col min="14085" max="14085" width="19.1640625" style="177" customWidth="1"/>
    <col min="14086" max="14086" width="17" style="177" customWidth="1"/>
    <col min="14087" max="14087" width="12" style="177" customWidth="1"/>
    <col min="14088" max="14088" width="15" style="177" customWidth="1"/>
    <col min="14089" max="14336" width="9.33203125" style="177"/>
    <col min="14337" max="14337" width="8.33203125" style="177" customWidth="1"/>
    <col min="14338" max="14338" width="54.5" style="177" customWidth="1"/>
    <col min="14339" max="14339" width="7.6640625" style="177" customWidth="1"/>
    <col min="14340" max="14340" width="10.33203125" style="177" customWidth="1"/>
    <col min="14341" max="14341" width="19.1640625" style="177" customWidth="1"/>
    <col min="14342" max="14342" width="17" style="177" customWidth="1"/>
    <col min="14343" max="14343" width="12" style="177" customWidth="1"/>
    <col min="14344" max="14344" width="15" style="177" customWidth="1"/>
    <col min="14345" max="14592" width="9.33203125" style="177"/>
    <col min="14593" max="14593" width="8.33203125" style="177" customWidth="1"/>
    <col min="14594" max="14594" width="54.5" style="177" customWidth="1"/>
    <col min="14595" max="14595" width="7.6640625" style="177" customWidth="1"/>
    <col min="14596" max="14596" width="10.33203125" style="177" customWidth="1"/>
    <col min="14597" max="14597" width="19.1640625" style="177" customWidth="1"/>
    <col min="14598" max="14598" width="17" style="177" customWidth="1"/>
    <col min="14599" max="14599" width="12" style="177" customWidth="1"/>
    <col min="14600" max="14600" width="15" style="177" customWidth="1"/>
    <col min="14601" max="14848" width="9.33203125" style="177"/>
    <col min="14849" max="14849" width="8.33203125" style="177" customWidth="1"/>
    <col min="14850" max="14850" width="54.5" style="177" customWidth="1"/>
    <col min="14851" max="14851" width="7.6640625" style="177" customWidth="1"/>
    <col min="14852" max="14852" width="10.33203125" style="177" customWidth="1"/>
    <col min="14853" max="14853" width="19.1640625" style="177" customWidth="1"/>
    <col min="14854" max="14854" width="17" style="177" customWidth="1"/>
    <col min="14855" max="14855" width="12" style="177" customWidth="1"/>
    <col min="14856" max="14856" width="15" style="177" customWidth="1"/>
    <col min="14857" max="15104" width="9.33203125" style="177"/>
    <col min="15105" max="15105" width="8.33203125" style="177" customWidth="1"/>
    <col min="15106" max="15106" width="54.5" style="177" customWidth="1"/>
    <col min="15107" max="15107" width="7.6640625" style="177" customWidth="1"/>
    <col min="15108" max="15108" width="10.33203125" style="177" customWidth="1"/>
    <col min="15109" max="15109" width="19.1640625" style="177" customWidth="1"/>
    <col min="15110" max="15110" width="17" style="177" customWidth="1"/>
    <col min="15111" max="15111" width="12" style="177" customWidth="1"/>
    <col min="15112" max="15112" width="15" style="177" customWidth="1"/>
    <col min="15113" max="15360" width="9.33203125" style="177"/>
    <col min="15361" max="15361" width="8.33203125" style="177" customWidth="1"/>
    <col min="15362" max="15362" width="54.5" style="177" customWidth="1"/>
    <col min="15363" max="15363" width="7.6640625" style="177" customWidth="1"/>
    <col min="15364" max="15364" width="10.33203125" style="177" customWidth="1"/>
    <col min="15365" max="15365" width="19.1640625" style="177" customWidth="1"/>
    <col min="15366" max="15366" width="17" style="177" customWidth="1"/>
    <col min="15367" max="15367" width="12" style="177" customWidth="1"/>
    <col min="15368" max="15368" width="15" style="177" customWidth="1"/>
    <col min="15369" max="15616" width="9.33203125" style="177"/>
    <col min="15617" max="15617" width="8.33203125" style="177" customWidth="1"/>
    <col min="15618" max="15618" width="54.5" style="177" customWidth="1"/>
    <col min="15619" max="15619" width="7.6640625" style="177" customWidth="1"/>
    <col min="15620" max="15620" width="10.33203125" style="177" customWidth="1"/>
    <col min="15621" max="15621" width="19.1640625" style="177" customWidth="1"/>
    <col min="15622" max="15622" width="17" style="177" customWidth="1"/>
    <col min="15623" max="15623" width="12" style="177" customWidth="1"/>
    <col min="15624" max="15624" width="15" style="177" customWidth="1"/>
    <col min="15625" max="15872" width="9.33203125" style="177"/>
    <col min="15873" max="15873" width="8.33203125" style="177" customWidth="1"/>
    <col min="15874" max="15874" width="54.5" style="177" customWidth="1"/>
    <col min="15875" max="15875" width="7.6640625" style="177" customWidth="1"/>
    <col min="15876" max="15876" width="10.33203125" style="177" customWidth="1"/>
    <col min="15877" max="15877" width="19.1640625" style="177" customWidth="1"/>
    <col min="15878" max="15878" width="17" style="177" customWidth="1"/>
    <col min="15879" max="15879" width="12" style="177" customWidth="1"/>
    <col min="15880" max="15880" width="15" style="177" customWidth="1"/>
    <col min="15881" max="16128" width="9.33203125" style="177"/>
    <col min="16129" max="16129" width="8.33203125" style="177" customWidth="1"/>
    <col min="16130" max="16130" width="54.5" style="177" customWidth="1"/>
    <col min="16131" max="16131" width="7.6640625" style="177" customWidth="1"/>
    <col min="16132" max="16132" width="10.33203125" style="177" customWidth="1"/>
    <col min="16133" max="16133" width="19.1640625" style="177" customWidth="1"/>
    <col min="16134" max="16134" width="17" style="177" customWidth="1"/>
    <col min="16135" max="16135" width="12" style="177" customWidth="1"/>
    <col min="16136" max="16136" width="15" style="177" customWidth="1"/>
    <col min="16137" max="16384" width="9.33203125" style="177"/>
  </cols>
  <sheetData>
    <row r="3" spans="1:8" ht="27.75" x14ac:dyDescent="0.4">
      <c r="A3" s="355"/>
      <c r="B3" s="356" t="s">
        <v>2061</v>
      </c>
      <c r="C3" s="355"/>
    </row>
    <row r="4" spans="1:8" ht="14.25" customHeight="1" x14ac:dyDescent="0.4">
      <c r="A4" s="355"/>
      <c r="B4" s="356"/>
      <c r="C4" s="355"/>
    </row>
    <row r="5" spans="1:8" ht="18" x14ac:dyDescent="0.25">
      <c r="A5" s="357" t="s">
        <v>1705</v>
      </c>
      <c r="B5" s="357"/>
      <c r="C5" s="176"/>
      <c r="D5" s="176"/>
      <c r="E5" s="358"/>
      <c r="F5" s="358"/>
      <c r="G5" s="359"/>
      <c r="H5" s="359"/>
    </row>
    <row r="6" spans="1:8" ht="18" x14ac:dyDescent="0.25">
      <c r="A6" s="357"/>
      <c r="B6" s="357" t="s">
        <v>1706</v>
      </c>
      <c r="C6" s="176"/>
      <c r="D6" s="176"/>
      <c r="E6" s="358"/>
      <c r="F6" s="358"/>
      <c r="G6" s="359"/>
      <c r="H6" s="359"/>
    </row>
    <row r="7" spans="1:8" ht="18" x14ac:dyDescent="0.25">
      <c r="A7" s="357" t="s">
        <v>2062</v>
      </c>
      <c r="B7" s="357"/>
      <c r="C7" s="176"/>
      <c r="D7" s="176"/>
      <c r="E7" s="358"/>
      <c r="F7" s="358"/>
      <c r="G7" s="359"/>
      <c r="H7" s="359"/>
    </row>
    <row r="8" spans="1:8" ht="18" x14ac:dyDescent="0.25">
      <c r="A8" s="357"/>
      <c r="B8" s="357"/>
      <c r="C8" s="176"/>
      <c r="D8" s="176"/>
      <c r="E8" s="358"/>
      <c r="F8" s="358"/>
      <c r="G8" s="359"/>
      <c r="H8" s="359"/>
    </row>
    <row r="9" spans="1:8" ht="13.5" thickBot="1" x14ac:dyDescent="0.25">
      <c r="C9" s="355"/>
    </row>
    <row r="10" spans="1:8" ht="15" x14ac:dyDescent="0.25">
      <c r="A10" s="360" t="s">
        <v>2063</v>
      </c>
      <c r="B10" s="361" t="s">
        <v>2064</v>
      </c>
      <c r="C10" s="361" t="s">
        <v>2065</v>
      </c>
      <c r="D10" s="361" t="s">
        <v>2066</v>
      </c>
      <c r="E10" s="362" t="s">
        <v>2067</v>
      </c>
      <c r="F10" s="363"/>
      <c r="G10" s="362" t="s">
        <v>2068</v>
      </c>
      <c r="H10" s="364"/>
    </row>
    <row r="11" spans="1:8" ht="15.75" thickBot="1" x14ac:dyDescent="0.3">
      <c r="A11" s="365"/>
      <c r="B11" s="366"/>
      <c r="C11" s="367"/>
      <c r="D11" s="367" t="s">
        <v>2069</v>
      </c>
      <c r="E11" s="367" t="s">
        <v>2070</v>
      </c>
      <c r="F11" s="367" t="s">
        <v>2071</v>
      </c>
      <c r="G11" s="367" t="s">
        <v>2070</v>
      </c>
      <c r="H11" s="368" t="s">
        <v>2071</v>
      </c>
    </row>
    <row r="12" spans="1:8" x14ac:dyDescent="0.2">
      <c r="C12" s="355"/>
    </row>
    <row r="13" spans="1:8" ht="15" x14ac:dyDescent="0.25">
      <c r="A13" s="355"/>
      <c r="B13" s="369" t="s">
        <v>2072</v>
      </c>
      <c r="C13" s="370"/>
      <c r="D13" s="370"/>
    </row>
    <row r="14" spans="1:8" ht="8.25" customHeight="1" x14ac:dyDescent="0.2">
      <c r="A14" s="355"/>
      <c r="C14" s="355"/>
      <c r="D14" s="355"/>
    </row>
    <row r="15" spans="1:8" ht="195" customHeight="1" x14ac:dyDescent="0.2">
      <c r="A15" s="355"/>
      <c r="B15" s="371" t="s">
        <v>2073</v>
      </c>
      <c r="C15" s="355"/>
      <c r="D15" s="355"/>
      <c r="E15" s="372"/>
      <c r="F15" s="373"/>
      <c r="G15" s="373"/>
      <c r="H15" s="373"/>
    </row>
    <row r="16" spans="1:8" ht="6.75" hidden="1" customHeight="1" x14ac:dyDescent="0.2">
      <c r="A16" s="355"/>
      <c r="C16" s="355"/>
      <c r="D16" s="355"/>
      <c r="E16" s="355"/>
    </row>
    <row r="17" spans="1:8" ht="117" customHeight="1" x14ac:dyDescent="0.2">
      <c r="A17" s="355" t="s">
        <v>2074</v>
      </c>
      <c r="B17" s="371" t="s">
        <v>2075</v>
      </c>
      <c r="C17" s="355">
        <v>1</v>
      </c>
      <c r="D17" s="355" t="s">
        <v>1744</v>
      </c>
      <c r="E17" s="372">
        <v>0</v>
      </c>
      <c r="F17" s="373">
        <f>C17*E17</f>
        <v>0</v>
      </c>
      <c r="G17" s="373">
        <v>0</v>
      </c>
      <c r="H17" s="373">
        <f>C17*G17</f>
        <v>0</v>
      </c>
    </row>
    <row r="18" spans="1:8" ht="9.75" customHeight="1" x14ac:dyDescent="0.2">
      <c r="A18" s="355"/>
      <c r="C18" s="355"/>
      <c r="D18" s="355"/>
      <c r="E18" s="355"/>
    </row>
    <row r="19" spans="1:8" ht="63.75" x14ac:dyDescent="0.2">
      <c r="A19" s="355" t="s">
        <v>2076</v>
      </c>
      <c r="B19" s="371" t="s">
        <v>2077</v>
      </c>
      <c r="C19" s="355">
        <v>1</v>
      </c>
      <c r="D19" s="355" t="s">
        <v>1744</v>
      </c>
      <c r="E19" s="372">
        <v>0</v>
      </c>
      <c r="F19" s="373">
        <f>C19*E19</f>
        <v>0</v>
      </c>
      <c r="G19" s="373">
        <v>0</v>
      </c>
      <c r="H19" s="373">
        <f>C19*G19</f>
        <v>0</v>
      </c>
    </row>
    <row r="20" spans="1:8" ht="9.75" customHeight="1" x14ac:dyDescent="0.2">
      <c r="A20" s="355"/>
      <c r="C20" s="355"/>
      <c r="D20" s="355"/>
      <c r="E20" s="355"/>
    </row>
    <row r="21" spans="1:8" ht="25.5" x14ac:dyDescent="0.2">
      <c r="A21" s="355" t="s">
        <v>2078</v>
      </c>
      <c r="B21" s="371" t="s">
        <v>2079</v>
      </c>
      <c r="C21" s="355">
        <v>1</v>
      </c>
      <c r="D21" s="355" t="s">
        <v>1744</v>
      </c>
      <c r="E21" s="372">
        <v>0</v>
      </c>
      <c r="F21" s="373">
        <f>C21*E21</f>
        <v>0</v>
      </c>
      <c r="G21" s="373">
        <v>0</v>
      </c>
      <c r="H21" s="373">
        <f>C21*G21</f>
        <v>0</v>
      </c>
    </row>
    <row r="22" spans="1:8" ht="10.5" customHeight="1" x14ac:dyDescent="0.2">
      <c r="A22" s="355"/>
      <c r="C22" s="355"/>
      <c r="D22" s="355"/>
      <c r="E22" s="355"/>
    </row>
    <row r="23" spans="1:8" ht="63.75" x14ac:dyDescent="0.2">
      <c r="A23" s="355" t="s">
        <v>2080</v>
      </c>
      <c r="B23" s="371" t="s">
        <v>2081</v>
      </c>
      <c r="C23" s="355">
        <v>1</v>
      </c>
      <c r="D23" s="355" t="s">
        <v>1744</v>
      </c>
      <c r="E23" s="372">
        <v>0</v>
      </c>
      <c r="F23" s="373">
        <f>C23*E23</f>
        <v>0</v>
      </c>
      <c r="G23" s="373">
        <v>0</v>
      </c>
      <c r="H23" s="373">
        <f>C23*G23</f>
        <v>0</v>
      </c>
    </row>
    <row r="24" spans="1:8" ht="10.5" customHeight="1" x14ac:dyDescent="0.2">
      <c r="A24" s="355"/>
      <c r="C24" s="355"/>
      <c r="D24" s="355"/>
      <c r="E24" s="355"/>
    </row>
    <row r="25" spans="1:8" ht="38.25" x14ac:dyDescent="0.2">
      <c r="A25" s="355" t="s">
        <v>2082</v>
      </c>
      <c r="B25" s="371" t="s">
        <v>2083</v>
      </c>
      <c r="C25" s="355">
        <v>2</v>
      </c>
      <c r="D25" s="355" t="s">
        <v>1744</v>
      </c>
      <c r="E25" s="372">
        <v>0</v>
      </c>
      <c r="F25" s="373">
        <f>C25*E25</f>
        <v>0</v>
      </c>
      <c r="G25" s="373">
        <v>0</v>
      </c>
      <c r="H25" s="373">
        <f>C25*G25</f>
        <v>0</v>
      </c>
    </row>
    <row r="26" spans="1:8" ht="9" customHeight="1" x14ac:dyDescent="0.2">
      <c r="A26" s="355"/>
      <c r="C26" s="355"/>
      <c r="D26" s="355"/>
    </row>
    <row r="27" spans="1:8" ht="76.5" x14ac:dyDescent="0.2">
      <c r="A27" s="355" t="s">
        <v>2084</v>
      </c>
      <c r="B27" s="371" t="s">
        <v>2085</v>
      </c>
      <c r="C27" s="355">
        <v>2</v>
      </c>
      <c r="D27" s="355" t="s">
        <v>1744</v>
      </c>
      <c r="E27" s="372">
        <v>0</v>
      </c>
      <c r="F27" s="373">
        <f>C27*E27</f>
        <v>0</v>
      </c>
      <c r="G27" s="373">
        <v>0</v>
      </c>
      <c r="H27" s="373">
        <f>C27*G27</f>
        <v>0</v>
      </c>
    </row>
    <row r="28" spans="1:8" ht="8.25" customHeight="1" x14ac:dyDescent="0.2">
      <c r="A28" s="355"/>
      <c r="C28" s="355"/>
      <c r="D28" s="355"/>
    </row>
    <row r="29" spans="1:8" ht="89.25" x14ac:dyDescent="0.2">
      <c r="A29" s="355" t="s">
        <v>2086</v>
      </c>
      <c r="B29" s="371" t="s">
        <v>2087</v>
      </c>
      <c r="C29" s="355">
        <v>2</v>
      </c>
      <c r="D29" s="355" t="s">
        <v>1744</v>
      </c>
      <c r="E29" s="372">
        <v>0</v>
      </c>
      <c r="F29" s="373">
        <f>C29*E29</f>
        <v>0</v>
      </c>
      <c r="G29" s="373">
        <v>0</v>
      </c>
      <c r="H29" s="373">
        <f>C29*G29</f>
        <v>0</v>
      </c>
    </row>
    <row r="30" spans="1:8" ht="11.25" customHeight="1" x14ac:dyDescent="0.2">
      <c r="A30" s="355"/>
      <c r="C30" s="355"/>
      <c r="D30" s="355"/>
    </row>
    <row r="31" spans="1:8" ht="89.25" x14ac:dyDescent="0.2">
      <c r="A31" s="355" t="s">
        <v>2088</v>
      </c>
      <c r="B31" s="371" t="s">
        <v>2089</v>
      </c>
      <c r="C31" s="355">
        <v>2</v>
      </c>
      <c r="D31" s="355" t="s">
        <v>1744</v>
      </c>
      <c r="E31" s="372">
        <v>0</v>
      </c>
      <c r="F31" s="373">
        <f>C31*E31</f>
        <v>0</v>
      </c>
      <c r="G31" s="373">
        <v>0</v>
      </c>
      <c r="H31" s="373">
        <f>C31*G31</f>
        <v>0</v>
      </c>
    </row>
    <row r="32" spans="1:8" ht="11.25" customHeight="1" x14ac:dyDescent="0.2">
      <c r="A32" s="355"/>
      <c r="C32" s="355"/>
      <c r="D32" s="355"/>
    </row>
    <row r="33" spans="1:8" ht="25.5" x14ac:dyDescent="0.2">
      <c r="A33" s="355" t="s">
        <v>2090</v>
      </c>
      <c r="B33" s="371" t="s">
        <v>2091</v>
      </c>
      <c r="C33" s="355">
        <v>1</v>
      </c>
      <c r="D33" s="355" t="s">
        <v>1744</v>
      </c>
      <c r="E33" s="372">
        <v>0</v>
      </c>
      <c r="F33" s="373">
        <f>C33*E33</f>
        <v>0</v>
      </c>
      <c r="G33" s="373">
        <v>0</v>
      </c>
      <c r="H33" s="373">
        <f>C33*G33</f>
        <v>0</v>
      </c>
    </row>
    <row r="34" spans="1:8" ht="9.75" customHeight="1" x14ac:dyDescent="0.2">
      <c r="A34" s="355"/>
      <c r="C34" s="355"/>
      <c r="D34" s="355"/>
    </row>
    <row r="35" spans="1:8" ht="25.5" x14ac:dyDescent="0.2">
      <c r="A35" s="355" t="s">
        <v>2092</v>
      </c>
      <c r="B35" s="371" t="s">
        <v>2093</v>
      </c>
      <c r="C35" s="355">
        <v>1</v>
      </c>
      <c r="D35" s="355" t="s">
        <v>1744</v>
      </c>
      <c r="E35" s="372">
        <v>0</v>
      </c>
      <c r="F35" s="373">
        <f>C35*E35</f>
        <v>0</v>
      </c>
      <c r="G35" s="373">
        <v>0</v>
      </c>
      <c r="H35" s="373">
        <f>C35*G35</f>
        <v>0</v>
      </c>
    </row>
    <row r="36" spans="1:8" ht="9.75" customHeight="1" x14ac:dyDescent="0.2">
      <c r="A36" s="355"/>
      <c r="C36" s="355"/>
      <c r="D36" s="355"/>
    </row>
    <row r="37" spans="1:8" ht="55.5" customHeight="1" x14ac:dyDescent="0.2">
      <c r="A37" s="355" t="s">
        <v>2094</v>
      </c>
      <c r="B37" s="371" t="s">
        <v>2095</v>
      </c>
      <c r="C37" s="355">
        <v>5</v>
      </c>
      <c r="D37" s="355" t="s">
        <v>1744</v>
      </c>
      <c r="E37" s="374">
        <v>0</v>
      </c>
      <c r="F37" s="374">
        <f>C37*E37</f>
        <v>0</v>
      </c>
      <c r="G37" s="374">
        <v>0</v>
      </c>
      <c r="H37" s="374">
        <f>C37*G37</f>
        <v>0</v>
      </c>
    </row>
    <row r="38" spans="1:8" ht="10.5" customHeight="1" x14ac:dyDescent="0.2">
      <c r="A38" s="355"/>
      <c r="C38" s="355"/>
      <c r="D38" s="355"/>
    </row>
    <row r="39" spans="1:8" ht="42.75" customHeight="1" x14ac:dyDescent="0.2">
      <c r="A39" s="355" t="s">
        <v>2096</v>
      </c>
      <c r="B39" s="371" t="s">
        <v>2097</v>
      </c>
      <c r="C39" s="355">
        <v>5</v>
      </c>
      <c r="D39" s="355" t="s">
        <v>1744</v>
      </c>
      <c r="E39" s="374">
        <v>0</v>
      </c>
      <c r="F39" s="374">
        <f>C39*E39</f>
        <v>0</v>
      </c>
      <c r="G39" s="374">
        <v>0</v>
      </c>
      <c r="H39" s="374">
        <f>C39*G39</f>
        <v>0</v>
      </c>
    </row>
    <row r="40" spans="1:8" ht="11.25" customHeight="1" x14ac:dyDescent="0.2">
      <c r="A40" s="355"/>
      <c r="C40" s="355"/>
      <c r="D40" s="355"/>
    </row>
    <row r="41" spans="1:8" ht="51" customHeight="1" x14ac:dyDescent="0.2">
      <c r="A41" s="355" t="s">
        <v>2098</v>
      </c>
      <c r="B41" s="371" t="s">
        <v>2099</v>
      </c>
      <c r="C41" s="355">
        <v>1</v>
      </c>
      <c r="D41" s="355" t="s">
        <v>1744</v>
      </c>
      <c r="E41" s="374">
        <v>0</v>
      </c>
      <c r="F41" s="374">
        <f>C41*E41</f>
        <v>0</v>
      </c>
      <c r="G41" s="374">
        <v>0</v>
      </c>
      <c r="H41" s="374">
        <f>C41*G41</f>
        <v>0</v>
      </c>
    </row>
    <row r="42" spans="1:8" ht="9" customHeight="1" x14ac:dyDescent="0.2">
      <c r="A42" s="355"/>
      <c r="C42" s="355"/>
      <c r="D42" s="355"/>
    </row>
    <row r="43" spans="1:8" ht="43.5" customHeight="1" x14ac:dyDescent="0.2">
      <c r="A43" s="355" t="s">
        <v>2100</v>
      </c>
      <c r="B43" s="371" t="s">
        <v>2101</v>
      </c>
      <c r="C43" s="355">
        <v>4</v>
      </c>
      <c r="D43" s="355" t="s">
        <v>1744</v>
      </c>
      <c r="E43" s="372">
        <v>0</v>
      </c>
      <c r="F43" s="373">
        <f>C43*E43</f>
        <v>0</v>
      </c>
      <c r="G43" s="373">
        <v>0</v>
      </c>
      <c r="H43" s="373">
        <f>C43*G43</f>
        <v>0</v>
      </c>
    </row>
    <row r="44" spans="1:8" ht="9" customHeight="1" x14ac:dyDescent="0.2">
      <c r="A44" s="355"/>
      <c r="C44" s="355"/>
      <c r="D44" s="355"/>
    </row>
    <row r="45" spans="1:8" x14ac:dyDescent="0.2">
      <c r="A45" s="355" t="s">
        <v>2102</v>
      </c>
      <c r="B45" s="177" t="s">
        <v>2103</v>
      </c>
      <c r="C45" s="355"/>
      <c r="D45" s="355"/>
      <c r="E45" s="355"/>
    </row>
    <row r="46" spans="1:8" ht="9" customHeight="1" x14ac:dyDescent="0.2">
      <c r="A46" s="355"/>
      <c r="C46" s="355"/>
      <c r="D46" s="355"/>
    </row>
    <row r="47" spans="1:8" ht="38.25" x14ac:dyDescent="0.2">
      <c r="A47" s="355" t="s">
        <v>2104</v>
      </c>
      <c r="B47" s="371" t="s">
        <v>2105</v>
      </c>
      <c r="C47" s="355">
        <v>33</v>
      </c>
      <c r="D47" s="355" t="s">
        <v>159</v>
      </c>
      <c r="E47" s="372">
        <v>0</v>
      </c>
      <c r="F47" s="373">
        <f>C47*E47</f>
        <v>0</v>
      </c>
      <c r="G47" s="373">
        <v>0</v>
      </c>
      <c r="H47" s="373">
        <f>C47*G47</f>
        <v>0</v>
      </c>
    </row>
    <row r="48" spans="1:8" ht="9" customHeight="1" x14ac:dyDescent="0.2">
      <c r="A48" s="355"/>
      <c r="C48" s="355"/>
      <c r="D48" s="355"/>
    </row>
    <row r="49" spans="1:8" ht="38.25" x14ac:dyDescent="0.2">
      <c r="A49" s="355" t="s">
        <v>2106</v>
      </c>
      <c r="B49" s="371" t="s">
        <v>2107</v>
      </c>
    </row>
    <row r="50" spans="1:8" x14ac:dyDescent="0.2">
      <c r="A50" s="355"/>
      <c r="B50" s="177" t="s">
        <v>2108</v>
      </c>
      <c r="C50" s="355">
        <v>3</v>
      </c>
      <c r="D50" s="355" t="s">
        <v>2109</v>
      </c>
      <c r="E50" s="372">
        <v>0</v>
      </c>
      <c r="F50" s="373">
        <f t="shared" ref="F50:F56" si="0">C50*E50</f>
        <v>0</v>
      </c>
      <c r="G50" s="373">
        <v>0</v>
      </c>
      <c r="H50" s="373">
        <f t="shared" ref="H50:H56" si="1">C50*G50</f>
        <v>0</v>
      </c>
    </row>
    <row r="51" spans="1:8" x14ac:dyDescent="0.2">
      <c r="A51" s="355"/>
      <c r="B51" s="177" t="s">
        <v>2110</v>
      </c>
      <c r="C51" s="355">
        <v>2</v>
      </c>
      <c r="D51" s="355" t="s">
        <v>1744</v>
      </c>
      <c r="E51" s="372">
        <v>0</v>
      </c>
      <c r="F51" s="373">
        <f t="shared" si="0"/>
        <v>0</v>
      </c>
      <c r="G51" s="373">
        <v>0</v>
      </c>
      <c r="H51" s="373">
        <f t="shared" si="1"/>
        <v>0</v>
      </c>
    </row>
    <row r="52" spans="1:8" x14ac:dyDescent="0.2">
      <c r="A52" s="355"/>
      <c r="B52" s="177" t="s">
        <v>2111</v>
      </c>
      <c r="C52" s="355">
        <v>2</v>
      </c>
      <c r="D52" s="355" t="s">
        <v>2109</v>
      </c>
      <c r="E52" s="372">
        <v>0</v>
      </c>
      <c r="F52" s="373">
        <f t="shared" si="0"/>
        <v>0</v>
      </c>
      <c r="G52" s="373">
        <v>0</v>
      </c>
      <c r="H52" s="373">
        <f t="shared" si="1"/>
        <v>0</v>
      </c>
    </row>
    <row r="53" spans="1:8" x14ac:dyDescent="0.2">
      <c r="A53" s="355"/>
      <c r="B53" s="177" t="s">
        <v>2112</v>
      </c>
      <c r="C53" s="355">
        <v>5</v>
      </c>
      <c r="D53" s="355" t="s">
        <v>1744</v>
      </c>
      <c r="E53" s="372">
        <v>0</v>
      </c>
      <c r="F53" s="373">
        <f t="shared" si="0"/>
        <v>0</v>
      </c>
      <c r="G53" s="373">
        <v>0</v>
      </c>
      <c r="H53" s="373">
        <f t="shared" si="1"/>
        <v>0</v>
      </c>
    </row>
    <row r="54" spans="1:8" x14ac:dyDescent="0.2">
      <c r="A54" s="355"/>
      <c r="B54" s="177" t="s">
        <v>2113</v>
      </c>
      <c r="C54" s="355">
        <v>15</v>
      </c>
      <c r="D54" s="355" t="s">
        <v>2109</v>
      </c>
      <c r="E54" s="372">
        <v>0</v>
      </c>
      <c r="F54" s="373">
        <f t="shared" si="0"/>
        <v>0</v>
      </c>
      <c r="G54" s="373">
        <v>0</v>
      </c>
      <c r="H54" s="373">
        <f t="shared" si="1"/>
        <v>0</v>
      </c>
    </row>
    <row r="55" spans="1:8" x14ac:dyDescent="0.2">
      <c r="A55" s="355"/>
      <c r="B55" s="177" t="s">
        <v>2114</v>
      </c>
      <c r="C55" s="355">
        <v>8</v>
      </c>
      <c r="D55" s="355" t="s">
        <v>1744</v>
      </c>
      <c r="E55" s="372">
        <v>0</v>
      </c>
      <c r="F55" s="373">
        <f t="shared" si="0"/>
        <v>0</v>
      </c>
      <c r="G55" s="373">
        <v>0</v>
      </c>
      <c r="H55" s="373">
        <f t="shared" si="1"/>
        <v>0</v>
      </c>
    </row>
    <row r="56" spans="1:8" x14ac:dyDescent="0.2">
      <c r="A56" s="355"/>
      <c r="B56" s="177" t="s">
        <v>2115</v>
      </c>
      <c r="C56" s="355">
        <v>1</v>
      </c>
      <c r="D56" s="355" t="s">
        <v>1744</v>
      </c>
      <c r="E56" s="372">
        <v>0</v>
      </c>
      <c r="F56" s="373">
        <f t="shared" si="0"/>
        <v>0</v>
      </c>
      <c r="G56" s="373">
        <v>0</v>
      </c>
      <c r="H56" s="373">
        <f t="shared" si="1"/>
        <v>0</v>
      </c>
    </row>
    <row r="57" spans="1:8" ht="9.75" customHeight="1" x14ac:dyDescent="0.2">
      <c r="A57" s="355"/>
      <c r="C57" s="355"/>
      <c r="D57" s="355"/>
      <c r="E57" s="372"/>
      <c r="F57" s="373"/>
      <c r="G57" s="373"/>
      <c r="H57" s="373"/>
    </row>
    <row r="58" spans="1:8" ht="38.25" x14ac:dyDescent="0.2">
      <c r="A58" s="355" t="s">
        <v>2116</v>
      </c>
      <c r="B58" s="371" t="s">
        <v>2117</v>
      </c>
      <c r="C58" s="355">
        <v>31</v>
      </c>
      <c r="D58" s="355" t="s">
        <v>159</v>
      </c>
      <c r="E58" s="372">
        <v>0</v>
      </c>
      <c r="F58" s="373">
        <f>C58*E58</f>
        <v>0</v>
      </c>
      <c r="G58" s="373">
        <v>0</v>
      </c>
      <c r="H58" s="373">
        <f>C58*G58</f>
        <v>0</v>
      </c>
    </row>
    <row r="59" spans="1:8" x14ac:dyDescent="0.2">
      <c r="A59" s="355"/>
      <c r="C59" s="355"/>
      <c r="D59" s="355"/>
      <c r="E59" s="372"/>
      <c r="F59" s="373"/>
      <c r="G59" s="373"/>
      <c r="H59" s="373"/>
    </row>
    <row r="60" spans="1:8" x14ac:dyDescent="0.2">
      <c r="A60" s="355"/>
      <c r="C60" s="355"/>
      <c r="D60" s="355"/>
      <c r="E60" s="372"/>
      <c r="F60" s="373"/>
      <c r="G60" s="373"/>
      <c r="H60" s="373"/>
    </row>
    <row r="61" spans="1:8" x14ac:dyDescent="0.2">
      <c r="A61" s="355"/>
      <c r="C61" s="355"/>
      <c r="D61" s="355"/>
      <c r="E61" s="372"/>
      <c r="F61" s="373"/>
      <c r="G61" s="373"/>
      <c r="H61" s="373"/>
    </row>
    <row r="62" spans="1:8" ht="15" x14ac:dyDescent="0.25">
      <c r="A62" s="355"/>
      <c r="B62" s="369" t="s">
        <v>2118</v>
      </c>
      <c r="C62" s="370"/>
      <c r="D62" s="370"/>
    </row>
    <row r="63" spans="1:8" ht="7.5" customHeight="1" x14ac:dyDescent="0.2">
      <c r="A63" s="355"/>
      <c r="C63" s="355"/>
      <c r="D63" s="355"/>
      <c r="E63" s="372"/>
      <c r="F63" s="373"/>
      <c r="G63" s="373"/>
      <c r="H63" s="373"/>
    </row>
    <row r="64" spans="1:8" ht="102" x14ac:dyDescent="0.2">
      <c r="A64" s="355" t="s">
        <v>2119</v>
      </c>
      <c r="B64" s="371" t="s">
        <v>2120</v>
      </c>
      <c r="C64" s="355">
        <v>1</v>
      </c>
      <c r="D64" s="355" t="s">
        <v>1744</v>
      </c>
      <c r="E64" s="372">
        <v>0</v>
      </c>
      <c r="F64" s="373">
        <f>C64*E64</f>
        <v>0</v>
      </c>
      <c r="G64" s="373">
        <v>0</v>
      </c>
      <c r="H64" s="373">
        <f>C64*G64</f>
        <v>0</v>
      </c>
    </row>
    <row r="65" spans="1:8" ht="8.25" customHeight="1" x14ac:dyDescent="0.2">
      <c r="A65" s="355"/>
      <c r="C65" s="355"/>
      <c r="D65" s="355"/>
      <c r="E65" s="372"/>
      <c r="F65" s="373"/>
      <c r="G65" s="373"/>
      <c r="H65" s="373"/>
    </row>
    <row r="66" spans="1:8" ht="63.75" x14ac:dyDescent="0.2">
      <c r="A66" s="355" t="s">
        <v>2121</v>
      </c>
      <c r="B66" s="371" t="s">
        <v>2122</v>
      </c>
      <c r="C66" s="355">
        <v>2</v>
      </c>
      <c r="D66" s="355" t="s">
        <v>1744</v>
      </c>
      <c r="E66" s="372">
        <v>0</v>
      </c>
      <c r="F66" s="373">
        <f>C66*E66</f>
        <v>0</v>
      </c>
      <c r="G66" s="373">
        <v>0</v>
      </c>
      <c r="H66" s="373">
        <f>C66*G66</f>
        <v>0</v>
      </c>
    </row>
    <row r="67" spans="1:8" ht="8.25" customHeight="1" x14ac:dyDescent="0.2">
      <c r="A67" s="355"/>
      <c r="C67" s="355"/>
      <c r="D67" s="355"/>
      <c r="E67" s="372"/>
      <c r="F67" s="373"/>
      <c r="G67" s="373"/>
      <c r="H67" s="373"/>
    </row>
    <row r="68" spans="1:8" ht="30" customHeight="1" x14ac:dyDescent="0.2">
      <c r="A68" s="355" t="s">
        <v>2123</v>
      </c>
      <c r="B68" s="371" t="s">
        <v>2124</v>
      </c>
      <c r="C68" s="355">
        <v>1</v>
      </c>
      <c r="D68" s="355" t="s">
        <v>1744</v>
      </c>
      <c r="E68" s="374">
        <v>0</v>
      </c>
      <c r="F68" s="374">
        <f>C68*E68</f>
        <v>0</v>
      </c>
      <c r="G68" s="374">
        <v>0</v>
      </c>
      <c r="H68" s="374">
        <f>C68*G68</f>
        <v>0</v>
      </c>
    </row>
    <row r="69" spans="1:8" ht="8.25" customHeight="1" x14ac:dyDescent="0.2">
      <c r="A69" s="355"/>
      <c r="C69" s="355"/>
      <c r="D69" s="355"/>
      <c r="E69" s="372"/>
      <c r="F69" s="373"/>
      <c r="G69" s="373"/>
      <c r="H69" s="373"/>
    </row>
    <row r="70" spans="1:8" ht="51" x14ac:dyDescent="0.2">
      <c r="A70" s="355" t="s">
        <v>2125</v>
      </c>
      <c r="B70" s="371" t="s">
        <v>2126</v>
      </c>
      <c r="C70" s="355">
        <v>2</v>
      </c>
      <c r="D70" s="355" t="s">
        <v>1744</v>
      </c>
      <c r="E70" s="374">
        <v>0</v>
      </c>
      <c r="F70" s="374">
        <f>C70*E70</f>
        <v>0</v>
      </c>
      <c r="G70" s="374">
        <v>0</v>
      </c>
      <c r="H70" s="374">
        <f>C70*G70</f>
        <v>0</v>
      </c>
    </row>
    <row r="71" spans="1:8" ht="9.75" customHeight="1" x14ac:dyDescent="0.2">
      <c r="A71" s="355"/>
      <c r="C71" s="355"/>
      <c r="D71" s="355"/>
      <c r="E71" s="372"/>
      <c r="F71" s="373"/>
      <c r="G71" s="373"/>
      <c r="H71" s="373"/>
    </row>
    <row r="72" spans="1:8" ht="51" x14ac:dyDescent="0.2">
      <c r="A72" s="355" t="s">
        <v>2127</v>
      </c>
      <c r="B72" s="371" t="s">
        <v>2128</v>
      </c>
      <c r="C72" s="355">
        <v>1</v>
      </c>
      <c r="D72" s="355" t="s">
        <v>1744</v>
      </c>
      <c r="E72" s="374">
        <v>0</v>
      </c>
      <c r="F72" s="374">
        <f>C72*E72</f>
        <v>0</v>
      </c>
      <c r="G72" s="374">
        <v>0</v>
      </c>
      <c r="H72" s="374">
        <f>C72*G72</f>
        <v>0</v>
      </c>
    </row>
    <row r="73" spans="1:8" ht="10.5" customHeight="1" x14ac:dyDescent="0.2">
      <c r="A73" s="355"/>
      <c r="C73" s="355"/>
      <c r="D73" s="355"/>
      <c r="E73" s="372"/>
      <c r="F73" s="373"/>
      <c r="G73" s="373"/>
      <c r="H73" s="373"/>
    </row>
    <row r="74" spans="1:8" ht="51" x14ac:dyDescent="0.2">
      <c r="A74" s="355" t="s">
        <v>2129</v>
      </c>
      <c r="B74" s="371" t="s">
        <v>2130</v>
      </c>
      <c r="C74" s="355">
        <v>1</v>
      </c>
      <c r="D74" s="355" t="s">
        <v>1744</v>
      </c>
      <c r="E74" s="372">
        <v>0</v>
      </c>
      <c r="F74" s="373">
        <f>C74*E74</f>
        <v>0</v>
      </c>
      <c r="G74" s="373">
        <v>0</v>
      </c>
      <c r="H74" s="373">
        <f>C74*G74</f>
        <v>0</v>
      </c>
    </row>
    <row r="75" spans="1:8" ht="9.75" customHeight="1" x14ac:dyDescent="0.2">
      <c r="A75" s="355"/>
      <c r="C75" s="355"/>
      <c r="D75" s="355"/>
      <c r="E75" s="372"/>
      <c r="F75" s="373"/>
      <c r="G75" s="373"/>
      <c r="H75" s="373"/>
    </row>
    <row r="76" spans="1:8" ht="38.25" x14ac:dyDescent="0.2">
      <c r="A76" s="355" t="s">
        <v>2131</v>
      </c>
      <c r="B76" s="371" t="s">
        <v>2132</v>
      </c>
      <c r="C76" s="355">
        <v>1</v>
      </c>
      <c r="D76" s="355" t="s">
        <v>1744</v>
      </c>
      <c r="E76" s="372">
        <v>0</v>
      </c>
      <c r="F76" s="373">
        <f>C76*E76</f>
        <v>0</v>
      </c>
      <c r="G76" s="373">
        <v>0</v>
      </c>
      <c r="H76" s="373">
        <f>C76*G76</f>
        <v>0</v>
      </c>
    </row>
    <row r="77" spans="1:8" ht="9.75" customHeight="1" x14ac:dyDescent="0.2">
      <c r="A77" s="355"/>
      <c r="C77" s="355"/>
      <c r="D77" s="355"/>
      <c r="E77" s="372"/>
      <c r="F77" s="373"/>
      <c r="G77" s="373"/>
      <c r="H77" s="373"/>
    </row>
    <row r="78" spans="1:8" x14ac:dyDescent="0.2">
      <c r="A78" s="355" t="s">
        <v>2133</v>
      </c>
      <c r="B78" s="177" t="s">
        <v>2134</v>
      </c>
      <c r="C78" s="355"/>
      <c r="D78" s="355"/>
      <c r="E78" s="355"/>
    </row>
    <row r="79" spans="1:8" ht="9" customHeight="1" x14ac:dyDescent="0.2">
      <c r="A79" s="355"/>
      <c r="C79" s="355"/>
      <c r="D79" s="355"/>
    </row>
    <row r="80" spans="1:8" ht="38.25" x14ac:dyDescent="0.2">
      <c r="A80" s="355" t="s">
        <v>2135</v>
      </c>
      <c r="B80" s="371" t="s">
        <v>2136</v>
      </c>
      <c r="C80" s="355">
        <v>2</v>
      </c>
      <c r="D80" s="355" t="s">
        <v>159</v>
      </c>
      <c r="E80" s="372">
        <v>0</v>
      </c>
      <c r="F80" s="373">
        <f>C80*E80</f>
        <v>0</v>
      </c>
      <c r="G80" s="373">
        <v>0</v>
      </c>
      <c r="H80" s="373">
        <f>C80*G80</f>
        <v>0</v>
      </c>
    </row>
    <row r="81" spans="1:8" ht="9" customHeight="1" x14ac:dyDescent="0.2">
      <c r="A81" s="355"/>
      <c r="C81" s="355"/>
      <c r="D81" s="355"/>
      <c r="E81" s="372"/>
      <c r="F81" s="373"/>
      <c r="G81" s="373"/>
      <c r="H81" s="373"/>
    </row>
    <row r="82" spans="1:8" ht="38.25" x14ac:dyDescent="0.2">
      <c r="A82" s="355" t="s">
        <v>2137</v>
      </c>
      <c r="B82" s="371" t="s">
        <v>2107</v>
      </c>
    </row>
    <row r="83" spans="1:8" x14ac:dyDescent="0.2">
      <c r="A83" s="355"/>
      <c r="B83" s="177" t="s">
        <v>2138</v>
      </c>
      <c r="C83" s="355">
        <v>3</v>
      </c>
      <c r="D83" s="355" t="s">
        <v>2109</v>
      </c>
      <c r="E83" s="372">
        <v>0</v>
      </c>
      <c r="F83" s="373">
        <f t="shared" ref="F83:F88" si="2">C83*E83</f>
        <v>0</v>
      </c>
      <c r="G83" s="373">
        <v>0</v>
      </c>
      <c r="H83" s="373">
        <f t="shared" ref="H83:H88" si="3">C83*G83</f>
        <v>0</v>
      </c>
    </row>
    <row r="84" spans="1:8" x14ac:dyDescent="0.2">
      <c r="A84" s="355"/>
      <c r="B84" s="177" t="s">
        <v>2139</v>
      </c>
      <c r="C84" s="355">
        <v>0</v>
      </c>
      <c r="D84" s="355" t="s">
        <v>1744</v>
      </c>
      <c r="E84" s="372">
        <v>0</v>
      </c>
      <c r="F84" s="373">
        <f t="shared" si="2"/>
        <v>0</v>
      </c>
      <c r="G84" s="373">
        <v>0</v>
      </c>
      <c r="H84" s="373">
        <f t="shared" si="3"/>
        <v>0</v>
      </c>
    </row>
    <row r="85" spans="1:8" x14ac:dyDescent="0.2">
      <c r="A85" s="355"/>
      <c r="B85" s="177" t="s">
        <v>2108</v>
      </c>
      <c r="C85" s="355">
        <v>6</v>
      </c>
      <c r="D85" s="355" t="s">
        <v>2109</v>
      </c>
      <c r="E85" s="372">
        <v>0</v>
      </c>
      <c r="F85" s="373">
        <f t="shared" si="2"/>
        <v>0</v>
      </c>
      <c r="G85" s="373">
        <v>0</v>
      </c>
      <c r="H85" s="373">
        <f t="shared" si="3"/>
        <v>0</v>
      </c>
    </row>
    <row r="86" spans="1:8" x14ac:dyDescent="0.2">
      <c r="A86" s="355"/>
      <c r="B86" s="177" t="s">
        <v>2110</v>
      </c>
      <c r="C86" s="355">
        <v>9</v>
      </c>
      <c r="D86" s="355" t="s">
        <v>1744</v>
      </c>
      <c r="E86" s="372">
        <v>0</v>
      </c>
      <c r="F86" s="373">
        <f t="shared" si="2"/>
        <v>0</v>
      </c>
      <c r="G86" s="373">
        <v>0</v>
      </c>
      <c r="H86" s="373">
        <f t="shared" si="3"/>
        <v>0</v>
      </c>
    </row>
    <row r="87" spans="1:8" x14ac:dyDescent="0.2">
      <c r="A87" s="355"/>
      <c r="B87" s="177" t="s">
        <v>2140</v>
      </c>
      <c r="C87" s="355">
        <v>0</v>
      </c>
      <c r="D87" s="355" t="s">
        <v>2109</v>
      </c>
      <c r="E87" s="372">
        <v>0</v>
      </c>
      <c r="F87" s="373">
        <f t="shared" si="2"/>
        <v>0</v>
      </c>
      <c r="G87" s="373">
        <v>0</v>
      </c>
      <c r="H87" s="373">
        <f t="shared" si="3"/>
        <v>0</v>
      </c>
    </row>
    <row r="88" spans="1:8" x14ac:dyDescent="0.2">
      <c r="A88" s="355"/>
      <c r="B88" s="177" t="s">
        <v>2141</v>
      </c>
      <c r="C88" s="355">
        <v>2</v>
      </c>
      <c r="D88" s="355" t="s">
        <v>1744</v>
      </c>
      <c r="E88" s="372">
        <v>0</v>
      </c>
      <c r="F88" s="373">
        <f t="shared" si="2"/>
        <v>0</v>
      </c>
      <c r="G88" s="373">
        <v>0</v>
      </c>
      <c r="H88" s="373">
        <f t="shared" si="3"/>
        <v>0</v>
      </c>
    </row>
    <row r="89" spans="1:8" x14ac:dyDescent="0.2">
      <c r="A89" s="355"/>
      <c r="C89" s="355"/>
      <c r="D89" s="355"/>
      <c r="E89" s="372"/>
      <c r="F89" s="373"/>
      <c r="G89" s="373"/>
      <c r="H89" s="373"/>
    </row>
    <row r="90" spans="1:8" x14ac:dyDescent="0.2">
      <c r="A90" s="355"/>
      <c r="C90" s="355"/>
      <c r="D90" s="355"/>
      <c r="E90" s="372"/>
      <c r="F90" s="373"/>
      <c r="G90" s="373"/>
      <c r="H90" s="373"/>
    </row>
    <row r="91" spans="1:8" x14ac:dyDescent="0.2">
      <c r="A91" s="355"/>
      <c r="C91" s="355"/>
      <c r="D91" s="355"/>
      <c r="E91" s="372"/>
      <c r="F91" s="373"/>
      <c r="G91" s="373"/>
      <c r="H91" s="373"/>
    </row>
    <row r="92" spans="1:8" ht="15" x14ac:dyDescent="0.25">
      <c r="A92" s="355"/>
      <c r="B92" s="369" t="s">
        <v>2142</v>
      </c>
      <c r="C92" s="370"/>
      <c r="D92" s="370"/>
    </row>
    <row r="93" spans="1:8" x14ac:dyDescent="0.2">
      <c r="A93" s="355"/>
      <c r="C93" s="355"/>
      <c r="D93" s="355"/>
      <c r="E93" s="372"/>
      <c r="F93" s="373"/>
      <c r="G93" s="373"/>
      <c r="H93" s="373"/>
    </row>
    <row r="94" spans="1:8" ht="43.5" customHeight="1" x14ac:dyDescent="0.2">
      <c r="A94" s="355" t="s">
        <v>2143</v>
      </c>
      <c r="B94" s="371" t="s">
        <v>2144</v>
      </c>
      <c r="C94" s="355">
        <v>2</v>
      </c>
      <c r="D94" s="355" t="s">
        <v>1744</v>
      </c>
      <c r="E94" s="372">
        <v>0</v>
      </c>
      <c r="F94" s="373">
        <f>C94*E94</f>
        <v>0</v>
      </c>
      <c r="G94" s="373">
        <v>0</v>
      </c>
      <c r="H94" s="373">
        <f>C94*G94</f>
        <v>0</v>
      </c>
    </row>
    <row r="95" spans="1:8" x14ac:dyDescent="0.2">
      <c r="A95" s="355"/>
      <c r="C95" s="355"/>
      <c r="D95" s="355"/>
      <c r="E95" s="372"/>
      <c r="F95" s="373"/>
      <c r="G95" s="373"/>
      <c r="H95" s="373"/>
    </row>
    <row r="96" spans="1:8" x14ac:dyDescent="0.2">
      <c r="A96" s="355"/>
      <c r="C96" s="355"/>
      <c r="D96" s="355"/>
      <c r="E96" s="372"/>
      <c r="F96" s="373"/>
      <c r="G96" s="373"/>
      <c r="H96" s="373"/>
    </row>
    <row r="97" spans="1:8" x14ac:dyDescent="0.2">
      <c r="A97" s="355"/>
      <c r="C97" s="355"/>
      <c r="D97" s="355"/>
      <c r="E97" s="372"/>
      <c r="F97" s="373"/>
      <c r="G97" s="373"/>
      <c r="H97" s="373"/>
    </row>
    <row r="98" spans="1:8" ht="15" x14ac:dyDescent="0.25">
      <c r="A98" s="355"/>
      <c r="B98" s="369" t="s">
        <v>2145</v>
      </c>
      <c r="C98" s="370"/>
      <c r="D98" s="370"/>
    </row>
    <row r="99" spans="1:8" ht="9.75" customHeight="1" x14ac:dyDescent="0.2">
      <c r="A99" s="355"/>
      <c r="C99" s="355"/>
      <c r="D99" s="355"/>
      <c r="E99" s="372"/>
      <c r="F99" s="373"/>
      <c r="G99" s="373"/>
      <c r="H99" s="373"/>
    </row>
    <row r="100" spans="1:8" ht="43.5" customHeight="1" x14ac:dyDescent="0.2">
      <c r="A100" s="355" t="s">
        <v>2146</v>
      </c>
      <c r="B100" s="371" t="s">
        <v>2147</v>
      </c>
      <c r="C100" s="355">
        <v>20</v>
      </c>
      <c r="D100" s="355" t="s">
        <v>2109</v>
      </c>
      <c r="E100" s="372">
        <v>0</v>
      </c>
      <c r="F100" s="373">
        <f>C100*E100</f>
        <v>0</v>
      </c>
      <c r="G100" s="373">
        <v>0</v>
      </c>
      <c r="H100" s="373">
        <f>C100*G100</f>
        <v>0</v>
      </c>
    </row>
    <row r="101" spans="1:8" ht="9.75" customHeight="1" x14ac:dyDescent="0.2">
      <c r="A101" s="355"/>
      <c r="C101" s="355"/>
      <c r="D101" s="355"/>
      <c r="E101" s="372"/>
      <c r="F101" s="373"/>
      <c r="G101" s="373"/>
      <c r="H101" s="373"/>
    </row>
    <row r="102" spans="1:8" ht="26.25" customHeight="1" x14ac:dyDescent="0.2">
      <c r="A102" s="355" t="s">
        <v>2148</v>
      </c>
      <c r="B102" s="371" t="s">
        <v>2149</v>
      </c>
      <c r="C102" s="355">
        <v>1</v>
      </c>
      <c r="D102" s="355" t="s">
        <v>1744</v>
      </c>
      <c r="E102" s="372">
        <v>0</v>
      </c>
      <c r="F102" s="373">
        <f>C102*E102</f>
        <v>0</v>
      </c>
      <c r="G102" s="373">
        <v>0</v>
      </c>
      <c r="H102" s="373">
        <f>C102*G102</f>
        <v>0</v>
      </c>
    </row>
    <row r="103" spans="1:8" x14ac:dyDescent="0.2">
      <c r="A103" s="355"/>
      <c r="C103" s="355"/>
      <c r="D103" s="355"/>
      <c r="E103" s="372"/>
      <c r="F103" s="373"/>
      <c r="G103" s="373"/>
      <c r="H103" s="373"/>
    </row>
    <row r="104" spans="1:8" ht="26.25" customHeight="1" x14ac:dyDescent="0.2">
      <c r="A104" s="355" t="s">
        <v>2150</v>
      </c>
      <c r="B104" s="371" t="s">
        <v>2151</v>
      </c>
      <c r="C104" s="355">
        <v>1</v>
      </c>
      <c r="D104" s="355" t="s">
        <v>1744</v>
      </c>
      <c r="E104" s="372">
        <v>0</v>
      </c>
      <c r="F104" s="373">
        <f>C104*E104</f>
        <v>0</v>
      </c>
      <c r="G104" s="373">
        <v>0</v>
      </c>
      <c r="H104" s="373">
        <f>C104*G104</f>
        <v>0</v>
      </c>
    </row>
    <row r="105" spans="1:8" x14ac:dyDescent="0.2">
      <c r="A105" s="355"/>
      <c r="C105" s="355"/>
      <c r="D105" s="355"/>
      <c r="E105" s="372"/>
      <c r="F105" s="373"/>
      <c r="G105" s="373"/>
      <c r="H105" s="373"/>
    </row>
    <row r="106" spans="1:8" ht="42" customHeight="1" x14ac:dyDescent="0.2">
      <c r="A106" s="355" t="s">
        <v>2152</v>
      </c>
      <c r="B106" s="371" t="s">
        <v>2153</v>
      </c>
      <c r="C106" s="355">
        <v>1</v>
      </c>
      <c r="D106" s="355" t="s">
        <v>1744</v>
      </c>
      <c r="E106" s="372">
        <v>0</v>
      </c>
      <c r="F106" s="373">
        <f>C106*E106</f>
        <v>0</v>
      </c>
      <c r="G106" s="373">
        <v>0</v>
      </c>
      <c r="H106" s="373">
        <f>C106*G106</f>
        <v>0</v>
      </c>
    </row>
    <row r="107" spans="1:8" x14ac:dyDescent="0.2">
      <c r="A107" s="355"/>
      <c r="C107" s="355"/>
      <c r="D107" s="355"/>
      <c r="E107" s="372"/>
      <c r="F107" s="373"/>
      <c r="G107" s="373"/>
      <c r="H107" s="373"/>
    </row>
    <row r="108" spans="1:8" x14ac:dyDescent="0.2">
      <c r="A108" s="355"/>
      <c r="C108" s="355"/>
      <c r="D108" s="355"/>
      <c r="E108" s="372"/>
      <c r="F108" s="373"/>
      <c r="G108" s="373"/>
      <c r="H108" s="373"/>
    </row>
    <row r="109" spans="1:8" x14ac:dyDescent="0.2">
      <c r="A109" s="355"/>
      <c r="C109" s="355"/>
      <c r="D109" s="355"/>
      <c r="E109" s="372"/>
      <c r="F109" s="373"/>
      <c r="G109" s="373"/>
      <c r="H109" s="373"/>
    </row>
    <row r="110" spans="1:8" ht="15" x14ac:dyDescent="0.25">
      <c r="A110" s="355"/>
      <c r="B110" s="369" t="s">
        <v>2154</v>
      </c>
      <c r="C110" s="355"/>
      <c r="D110" s="355"/>
      <c r="E110" s="375"/>
      <c r="F110" s="376"/>
      <c r="G110" s="376"/>
      <c r="H110" s="377"/>
    </row>
    <row r="111" spans="1:8" x14ac:dyDescent="0.2">
      <c r="A111" s="355"/>
      <c r="C111" s="355"/>
      <c r="D111" s="355"/>
      <c r="E111" s="375"/>
      <c r="F111" s="376"/>
      <c r="G111" s="376"/>
      <c r="H111" s="377"/>
    </row>
    <row r="112" spans="1:8" ht="25.5" x14ac:dyDescent="0.2">
      <c r="A112" s="378" t="s">
        <v>2155</v>
      </c>
      <c r="B112" s="371" t="s">
        <v>2156</v>
      </c>
      <c r="C112" s="355">
        <v>34</v>
      </c>
      <c r="D112" s="355" t="s">
        <v>826</v>
      </c>
      <c r="E112" s="372">
        <v>0</v>
      </c>
      <c r="F112" s="373">
        <f>C112*E112</f>
        <v>0</v>
      </c>
      <c r="G112" s="373">
        <v>0</v>
      </c>
      <c r="H112" s="373">
        <f>C112*G112</f>
        <v>0</v>
      </c>
    </row>
    <row r="113" spans="1:8" x14ac:dyDescent="0.2">
      <c r="A113" s="355"/>
      <c r="C113" s="355"/>
      <c r="D113" s="355"/>
      <c r="E113" s="375"/>
      <c r="F113" s="376"/>
      <c r="G113" s="376"/>
      <c r="H113" s="377"/>
    </row>
    <row r="114" spans="1:8" ht="38.25" x14ac:dyDescent="0.2">
      <c r="A114" s="355" t="s">
        <v>2157</v>
      </c>
      <c r="B114" s="371" t="s">
        <v>2158</v>
      </c>
      <c r="C114" s="355">
        <v>26</v>
      </c>
      <c r="D114" s="355" t="s">
        <v>922</v>
      </c>
      <c r="E114" s="372">
        <v>0</v>
      </c>
      <c r="F114" s="373">
        <f>C114*E114</f>
        <v>0</v>
      </c>
      <c r="G114" s="373">
        <v>0</v>
      </c>
      <c r="H114" s="373">
        <f>C114*G114</f>
        <v>0</v>
      </c>
    </row>
    <row r="115" spans="1:8" x14ac:dyDescent="0.2">
      <c r="A115" s="355"/>
      <c r="C115" s="355"/>
      <c r="E115" s="375"/>
      <c r="F115" s="376"/>
      <c r="G115" s="376"/>
      <c r="H115" s="376"/>
    </row>
    <row r="116" spans="1:8" x14ac:dyDescent="0.2">
      <c r="A116" s="355" t="s">
        <v>2159</v>
      </c>
      <c r="B116" s="371" t="s">
        <v>2160</v>
      </c>
      <c r="C116" s="355">
        <v>72</v>
      </c>
      <c r="D116" s="355" t="s">
        <v>826</v>
      </c>
      <c r="E116" s="372">
        <v>0</v>
      </c>
      <c r="F116" s="373">
        <f>C116*E116</f>
        <v>0</v>
      </c>
      <c r="G116" s="373">
        <v>0</v>
      </c>
      <c r="H116" s="373">
        <f>C116*G116</f>
        <v>0</v>
      </c>
    </row>
    <row r="117" spans="1:8" x14ac:dyDescent="0.2">
      <c r="A117" s="355"/>
      <c r="B117" s="371"/>
      <c r="C117" s="355"/>
      <c r="D117" s="355"/>
      <c r="E117" s="372"/>
      <c r="F117" s="373"/>
      <c r="G117" s="373"/>
      <c r="H117" s="373"/>
    </row>
    <row r="118" spans="1:8" ht="25.5" x14ac:dyDescent="0.2">
      <c r="A118" s="355" t="s">
        <v>2161</v>
      </c>
      <c r="B118" s="371" t="s">
        <v>2162</v>
      </c>
      <c r="C118" s="355">
        <v>4</v>
      </c>
      <c r="D118" s="355" t="s">
        <v>1744</v>
      </c>
      <c r="E118" s="372">
        <v>0</v>
      </c>
      <c r="F118" s="373">
        <f>C118*E118</f>
        <v>0</v>
      </c>
      <c r="G118" s="373">
        <v>0</v>
      </c>
      <c r="H118" s="373">
        <f>C118*G118</f>
        <v>0</v>
      </c>
    </row>
    <row r="119" spans="1:8" x14ac:dyDescent="0.2">
      <c r="A119" s="355"/>
      <c r="B119" s="371"/>
      <c r="C119" s="355"/>
      <c r="D119" s="355"/>
      <c r="E119" s="375"/>
      <c r="F119" s="376"/>
    </row>
    <row r="120" spans="1:8" ht="25.5" x14ac:dyDescent="0.2">
      <c r="A120" s="355" t="s">
        <v>2163</v>
      </c>
      <c r="B120" s="371" t="s">
        <v>2164</v>
      </c>
      <c r="C120" s="355">
        <v>2</v>
      </c>
      <c r="D120" s="355" t="s">
        <v>1744</v>
      </c>
      <c r="E120" s="372">
        <v>0</v>
      </c>
      <c r="F120" s="373">
        <f>C120*E120</f>
        <v>0</v>
      </c>
      <c r="G120" s="373">
        <v>0</v>
      </c>
      <c r="H120" s="373">
        <f>C120*G120</f>
        <v>0</v>
      </c>
    </row>
    <row r="121" spans="1:8" x14ac:dyDescent="0.2">
      <c r="A121" s="355"/>
      <c r="B121" s="371"/>
      <c r="C121" s="355"/>
      <c r="D121" s="355"/>
      <c r="E121" s="375"/>
      <c r="F121" s="376"/>
    </row>
    <row r="122" spans="1:8" x14ac:dyDescent="0.2">
      <c r="A122" s="355" t="s">
        <v>2165</v>
      </c>
      <c r="B122" s="371" t="s">
        <v>2166</v>
      </c>
      <c r="C122" s="355">
        <v>3</v>
      </c>
      <c r="D122" s="355" t="s">
        <v>1744</v>
      </c>
      <c r="E122" s="372">
        <v>0</v>
      </c>
      <c r="F122" s="373">
        <f>C122*E122</f>
        <v>0</v>
      </c>
      <c r="G122" s="373">
        <v>0</v>
      </c>
      <c r="H122" s="373">
        <f>C122*G122</f>
        <v>0</v>
      </c>
    </row>
    <row r="123" spans="1:8" x14ac:dyDescent="0.2">
      <c r="A123" s="355"/>
      <c r="B123" s="371"/>
      <c r="C123" s="355"/>
      <c r="D123" s="355"/>
      <c r="E123" s="372"/>
      <c r="F123" s="373"/>
      <c r="G123" s="373"/>
      <c r="H123" s="373"/>
    </row>
    <row r="124" spans="1:8" x14ac:dyDescent="0.2">
      <c r="A124" s="355"/>
      <c r="B124" s="371"/>
      <c r="C124" s="355"/>
      <c r="D124" s="355"/>
      <c r="E124" s="375"/>
      <c r="F124" s="376"/>
      <c r="G124" s="373"/>
      <c r="H124" s="373"/>
    </row>
    <row r="125" spans="1:8" ht="15" x14ac:dyDescent="0.25">
      <c r="B125" s="379" t="s">
        <v>2167</v>
      </c>
      <c r="C125" s="380"/>
      <c r="D125" s="379"/>
      <c r="E125" s="379"/>
      <c r="F125" s="381">
        <f>SUM(F17:F122)</f>
        <v>0</v>
      </c>
      <c r="G125" s="379"/>
      <c r="H125" s="381">
        <f>SUM(H17:H122)</f>
        <v>0</v>
      </c>
    </row>
    <row r="133" spans="1:8" x14ac:dyDescent="0.2">
      <c r="A133" s="355"/>
      <c r="C133" s="355"/>
      <c r="D133" s="355"/>
      <c r="E133" s="376"/>
      <c r="F133" s="376"/>
      <c r="G133" s="376"/>
      <c r="H133" s="376"/>
    </row>
    <row r="134" spans="1:8" ht="18" x14ac:dyDescent="0.25">
      <c r="A134" s="355"/>
      <c r="B134" s="382" t="s">
        <v>2168</v>
      </c>
      <c r="C134" s="355"/>
    </row>
    <row r="135" spans="1:8" x14ac:dyDescent="0.2">
      <c r="A135" s="355"/>
      <c r="C135" s="355"/>
    </row>
    <row r="136" spans="1:8" ht="15.75" x14ac:dyDescent="0.25">
      <c r="A136" s="355"/>
      <c r="B136" s="358" t="s">
        <v>1533</v>
      </c>
      <c r="C136" s="176"/>
      <c r="E136" s="383">
        <f>$F$125</f>
        <v>0</v>
      </c>
    </row>
    <row r="137" spans="1:8" ht="15.75" x14ac:dyDescent="0.25">
      <c r="A137" s="355"/>
      <c r="B137" s="358" t="s">
        <v>1535</v>
      </c>
      <c r="C137" s="176"/>
      <c r="E137" s="383">
        <f>$H$125</f>
        <v>0</v>
      </c>
    </row>
    <row r="138" spans="1:8" ht="15.75" x14ac:dyDescent="0.25">
      <c r="A138" s="355"/>
      <c r="B138" s="358" t="s">
        <v>2169</v>
      </c>
      <c r="C138" s="176"/>
      <c r="D138" s="384"/>
      <c r="E138" s="385">
        <v>0</v>
      </c>
    </row>
    <row r="139" spans="1:8" ht="15.75" x14ac:dyDescent="0.25">
      <c r="A139" s="355"/>
      <c r="B139" s="358" t="s">
        <v>2170</v>
      </c>
      <c r="C139" s="176"/>
      <c r="D139" s="384"/>
      <c r="E139" s="385">
        <v>0</v>
      </c>
    </row>
    <row r="140" spans="1:8" ht="15.75" x14ac:dyDescent="0.25">
      <c r="A140" s="355"/>
      <c r="B140" s="358" t="s">
        <v>2171</v>
      </c>
      <c r="C140" s="176"/>
      <c r="D140" s="384"/>
      <c r="E140" s="385">
        <v>0</v>
      </c>
      <c r="G140" s="373"/>
      <c r="H140" s="373"/>
    </row>
    <row r="141" spans="1:8" ht="15.75" x14ac:dyDescent="0.25">
      <c r="A141" s="355"/>
      <c r="B141" s="358" t="s">
        <v>2172</v>
      </c>
      <c r="C141" s="176"/>
      <c r="D141" s="384"/>
      <c r="E141" s="385">
        <v>0</v>
      </c>
      <c r="G141" s="373"/>
      <c r="H141" s="373"/>
    </row>
    <row r="142" spans="1:8" ht="16.5" thickBot="1" x14ac:dyDescent="0.3">
      <c r="A142" s="355"/>
      <c r="B142" s="386" t="s">
        <v>2173</v>
      </c>
      <c r="C142" s="387"/>
      <c r="D142" s="388"/>
      <c r="E142" s="389">
        <v>0</v>
      </c>
      <c r="G142" s="373"/>
      <c r="H142" s="373"/>
    </row>
    <row r="143" spans="1:8" ht="13.5" thickBot="1" x14ac:dyDescent="0.25">
      <c r="A143" s="355"/>
      <c r="C143" s="355"/>
      <c r="G143" s="373"/>
      <c r="H143" s="373"/>
    </row>
    <row r="144" spans="1:8" ht="16.5" thickBot="1" x14ac:dyDescent="0.3">
      <c r="A144" s="355"/>
      <c r="B144" s="390" t="s">
        <v>2174</v>
      </c>
      <c r="C144" s="391"/>
      <c r="D144" s="392"/>
      <c r="E144" s="393">
        <f>SUM(E136:E143)</f>
        <v>0</v>
      </c>
      <c r="G144" s="373"/>
      <c r="H144" s="373"/>
    </row>
    <row r="145" spans="1:8" x14ac:dyDescent="0.2">
      <c r="A145" s="355"/>
      <c r="C145" s="373"/>
      <c r="D145" s="355"/>
      <c r="E145" s="376"/>
      <c r="F145" s="376"/>
      <c r="G145" s="376"/>
      <c r="H145" s="376"/>
    </row>
    <row r="146" spans="1:8" x14ac:dyDescent="0.2">
      <c r="A146" s="355"/>
      <c r="C146" s="355"/>
      <c r="D146" s="355"/>
      <c r="E146" s="376"/>
      <c r="F146" s="376"/>
      <c r="G146" s="376"/>
      <c r="H146" s="376"/>
    </row>
    <row r="147" spans="1:8" x14ac:dyDescent="0.2">
      <c r="A147" s="355"/>
      <c r="C147" s="355"/>
      <c r="D147" s="355"/>
      <c r="E147" s="376"/>
      <c r="F147" s="376"/>
      <c r="G147" s="376"/>
      <c r="H147" s="376"/>
    </row>
    <row r="148" spans="1:8" x14ac:dyDescent="0.2">
      <c r="A148" s="355"/>
      <c r="C148" s="355"/>
      <c r="D148" s="355"/>
      <c r="E148" s="376"/>
      <c r="F148" s="376"/>
      <c r="G148" s="376"/>
      <c r="H148" s="376"/>
    </row>
    <row r="149" spans="1:8" x14ac:dyDescent="0.2">
      <c r="A149" s="355"/>
      <c r="C149" s="355"/>
      <c r="D149" s="355"/>
      <c r="E149" s="376"/>
      <c r="F149" s="376"/>
      <c r="G149" s="376"/>
      <c r="H149" s="376"/>
    </row>
    <row r="150" spans="1:8" x14ac:dyDescent="0.2">
      <c r="A150" s="355"/>
      <c r="C150" s="355"/>
      <c r="D150" s="355"/>
      <c r="E150" s="376"/>
      <c r="F150" s="376"/>
      <c r="G150" s="376"/>
      <c r="H150" s="376"/>
    </row>
    <row r="151" spans="1:8" x14ac:dyDescent="0.2">
      <c r="A151" s="355"/>
      <c r="C151" s="355"/>
      <c r="D151" s="355"/>
      <c r="E151" s="376"/>
      <c r="F151" s="376"/>
      <c r="G151" s="376"/>
      <c r="H151" s="376"/>
    </row>
    <row r="152" spans="1:8" x14ac:dyDescent="0.2">
      <c r="A152" s="355"/>
      <c r="C152" s="355"/>
      <c r="D152" s="355"/>
      <c r="E152" s="376"/>
      <c r="F152" s="376"/>
      <c r="G152" s="376"/>
      <c r="H152" s="376"/>
    </row>
    <row r="153" spans="1:8" x14ac:dyDescent="0.2">
      <c r="A153" s="355"/>
      <c r="C153" s="355"/>
      <c r="D153" s="355"/>
      <c r="E153" s="376"/>
      <c r="F153" s="376"/>
      <c r="G153" s="376"/>
      <c r="H153" s="376"/>
    </row>
    <row r="154" spans="1:8" x14ac:dyDescent="0.2">
      <c r="A154" s="355"/>
      <c r="C154" s="355"/>
      <c r="D154" s="355"/>
      <c r="E154" s="376"/>
      <c r="F154" s="376"/>
      <c r="G154" s="376"/>
      <c r="H154" s="376"/>
    </row>
    <row r="155" spans="1:8" x14ac:dyDescent="0.2">
      <c r="A155" s="355"/>
      <c r="C155" s="355"/>
      <c r="D155" s="355"/>
      <c r="E155" s="376"/>
      <c r="F155" s="376"/>
      <c r="G155" s="376"/>
      <c r="H155" s="376"/>
    </row>
    <row r="156" spans="1:8" x14ac:dyDescent="0.2">
      <c r="A156" s="355"/>
      <c r="C156" s="355"/>
      <c r="D156" s="355"/>
      <c r="E156" s="376"/>
      <c r="F156" s="376"/>
      <c r="G156" s="376"/>
      <c r="H156" s="376"/>
    </row>
    <row r="157" spans="1:8" x14ac:dyDescent="0.2">
      <c r="A157" s="355"/>
      <c r="C157" s="355"/>
      <c r="D157" s="355"/>
      <c r="E157" s="376"/>
      <c r="F157" s="376"/>
      <c r="G157" s="376"/>
      <c r="H157" s="376"/>
    </row>
    <row r="158" spans="1:8" x14ac:dyDescent="0.2">
      <c r="A158" s="355"/>
      <c r="C158" s="355"/>
      <c r="D158" s="355"/>
      <c r="E158" s="376"/>
      <c r="F158" s="376"/>
      <c r="G158" s="376"/>
      <c r="H158" s="376"/>
    </row>
    <row r="159" spans="1:8" x14ac:dyDescent="0.2">
      <c r="A159" s="355"/>
      <c r="C159" s="355"/>
      <c r="D159" s="355"/>
      <c r="E159" s="376"/>
      <c r="F159" s="376"/>
      <c r="G159" s="376"/>
      <c r="H159" s="376"/>
    </row>
    <row r="160" spans="1:8" x14ac:dyDescent="0.2">
      <c r="A160" s="355"/>
      <c r="C160" s="355"/>
      <c r="D160" s="355"/>
      <c r="E160" s="376"/>
      <c r="F160" s="376"/>
      <c r="G160" s="376"/>
      <c r="H160" s="376"/>
    </row>
    <row r="161" spans="1:8" x14ac:dyDescent="0.2">
      <c r="A161" s="355"/>
      <c r="C161" s="355"/>
      <c r="D161" s="355"/>
      <c r="E161" s="376"/>
      <c r="F161" s="376"/>
      <c r="G161" s="376"/>
      <c r="H161" s="376"/>
    </row>
    <row r="162" spans="1:8" x14ac:dyDescent="0.2">
      <c r="A162" s="355"/>
      <c r="B162" s="384"/>
      <c r="C162" s="355"/>
      <c r="D162" s="355"/>
      <c r="E162" s="376"/>
      <c r="F162" s="376"/>
      <c r="G162" s="376"/>
      <c r="H162" s="376"/>
    </row>
    <row r="163" spans="1:8" x14ac:dyDescent="0.2">
      <c r="A163" s="355"/>
      <c r="C163" s="355"/>
      <c r="D163" s="355"/>
      <c r="E163" s="376"/>
      <c r="F163" s="376"/>
      <c r="G163" s="376"/>
      <c r="H163" s="376"/>
    </row>
    <row r="164" spans="1:8" x14ac:dyDescent="0.2">
      <c r="A164" s="355"/>
      <c r="C164" s="355"/>
      <c r="D164" s="355"/>
      <c r="E164" s="376"/>
      <c r="F164" s="376"/>
      <c r="G164" s="376"/>
      <c r="H164" s="376"/>
    </row>
    <row r="165" spans="1:8" x14ac:dyDescent="0.2">
      <c r="A165" s="355"/>
      <c r="C165" s="355"/>
      <c r="D165" s="355"/>
      <c r="E165" s="376"/>
      <c r="F165" s="376"/>
      <c r="G165" s="376"/>
      <c r="H165" s="376"/>
    </row>
    <row r="166" spans="1:8" x14ac:dyDescent="0.2">
      <c r="A166" s="355"/>
      <c r="C166" s="355"/>
      <c r="D166" s="355"/>
      <c r="E166" s="376"/>
      <c r="F166" s="376"/>
      <c r="G166" s="376"/>
      <c r="H166" s="376"/>
    </row>
    <row r="167" spans="1:8" x14ac:dyDescent="0.2">
      <c r="A167" s="355"/>
      <c r="C167" s="355"/>
      <c r="D167" s="355"/>
      <c r="E167" s="376"/>
      <c r="F167" s="376"/>
      <c r="G167" s="376"/>
      <c r="H167" s="376"/>
    </row>
    <row r="168" spans="1:8" x14ac:dyDescent="0.2">
      <c r="A168" s="355"/>
      <c r="C168" s="355"/>
      <c r="D168" s="355"/>
      <c r="E168" s="376"/>
      <c r="F168" s="376"/>
      <c r="G168" s="376"/>
      <c r="H168" s="376"/>
    </row>
    <row r="169" spans="1:8" x14ac:dyDescent="0.2">
      <c r="A169" s="355"/>
      <c r="C169" s="355"/>
      <c r="D169" s="355"/>
      <c r="E169" s="376"/>
      <c r="F169" s="376"/>
      <c r="G169" s="376"/>
      <c r="H169" s="376"/>
    </row>
    <row r="170" spans="1:8" x14ac:dyDescent="0.2">
      <c r="A170" s="355"/>
      <c r="C170" s="355"/>
      <c r="D170" s="355"/>
      <c r="E170" s="376"/>
      <c r="F170" s="376"/>
      <c r="G170" s="376"/>
      <c r="H170" s="376"/>
    </row>
    <row r="171" spans="1:8" x14ac:dyDescent="0.2">
      <c r="A171" s="355"/>
      <c r="C171" s="355"/>
      <c r="D171" s="355"/>
      <c r="E171" s="376"/>
      <c r="F171" s="376"/>
      <c r="G171" s="376"/>
      <c r="H171" s="376"/>
    </row>
    <row r="172" spans="1:8" x14ac:dyDescent="0.2">
      <c r="A172" s="355"/>
      <c r="C172" s="355"/>
      <c r="D172" s="355"/>
      <c r="E172" s="376"/>
      <c r="F172" s="376"/>
      <c r="G172" s="376"/>
      <c r="H172" s="376"/>
    </row>
    <row r="173" spans="1:8" x14ac:dyDescent="0.2">
      <c r="A173" s="355"/>
      <c r="C173" s="355"/>
      <c r="D173" s="355"/>
      <c r="E173" s="376"/>
      <c r="F173" s="376"/>
      <c r="G173" s="376"/>
      <c r="H173" s="376"/>
    </row>
    <row r="174" spans="1:8" x14ac:dyDescent="0.2">
      <c r="A174" s="355"/>
      <c r="C174" s="355"/>
      <c r="D174" s="355"/>
      <c r="E174" s="376"/>
      <c r="F174" s="376"/>
      <c r="G174" s="376"/>
      <c r="H174" s="376"/>
    </row>
    <row r="175" spans="1:8" x14ac:dyDescent="0.2">
      <c r="A175" s="355"/>
      <c r="C175" s="355"/>
      <c r="D175" s="355"/>
      <c r="E175" s="376"/>
      <c r="F175" s="376"/>
      <c r="G175" s="376"/>
      <c r="H175" s="376"/>
    </row>
    <row r="176" spans="1:8" x14ac:dyDescent="0.2">
      <c r="A176" s="355"/>
      <c r="C176" s="355"/>
      <c r="D176" s="355"/>
      <c r="E176" s="376"/>
      <c r="F176" s="376"/>
      <c r="G176" s="376"/>
      <c r="H176" s="376"/>
    </row>
    <row r="177" spans="1:8" x14ac:dyDescent="0.2">
      <c r="A177" s="355"/>
      <c r="C177" s="355"/>
      <c r="D177" s="355"/>
      <c r="E177" s="376"/>
      <c r="F177" s="376"/>
      <c r="G177" s="376"/>
      <c r="H177" s="376"/>
    </row>
    <row r="178" spans="1:8" x14ac:dyDescent="0.2">
      <c r="A178" s="355"/>
      <c r="C178" s="355"/>
      <c r="D178" s="355"/>
      <c r="E178" s="376"/>
      <c r="F178" s="376"/>
      <c r="G178" s="376"/>
      <c r="H178" s="376"/>
    </row>
    <row r="179" spans="1:8" x14ac:dyDescent="0.2">
      <c r="A179" s="355"/>
      <c r="C179" s="355"/>
      <c r="D179" s="355"/>
      <c r="E179" s="376"/>
      <c r="F179" s="376"/>
      <c r="G179" s="376"/>
      <c r="H179" s="376"/>
    </row>
    <row r="180" spans="1:8" x14ac:dyDescent="0.2">
      <c r="A180" s="355"/>
      <c r="C180" s="355"/>
      <c r="D180" s="355"/>
      <c r="E180" s="376"/>
      <c r="F180" s="376"/>
      <c r="G180" s="376"/>
      <c r="H180" s="376"/>
    </row>
    <row r="181" spans="1:8" x14ac:dyDescent="0.2">
      <c r="A181" s="355"/>
      <c r="C181" s="355"/>
      <c r="D181" s="355"/>
      <c r="E181" s="376"/>
      <c r="F181" s="376"/>
      <c r="G181" s="376"/>
      <c r="H181" s="376"/>
    </row>
    <row r="182" spans="1:8" x14ac:dyDescent="0.2">
      <c r="A182" s="355"/>
      <c r="C182" s="355"/>
      <c r="D182" s="355"/>
      <c r="E182" s="376"/>
      <c r="F182" s="376"/>
      <c r="G182" s="376"/>
      <c r="H182" s="376"/>
    </row>
    <row r="183" spans="1:8" x14ac:dyDescent="0.2">
      <c r="A183" s="355"/>
      <c r="C183" s="355"/>
      <c r="D183" s="355"/>
      <c r="E183" s="376"/>
      <c r="F183" s="376"/>
      <c r="G183" s="376"/>
      <c r="H183" s="376"/>
    </row>
    <row r="184" spans="1:8" x14ac:dyDescent="0.2">
      <c r="A184" s="355"/>
      <c r="C184" s="355"/>
      <c r="D184" s="355"/>
      <c r="E184" s="376"/>
      <c r="F184" s="376"/>
      <c r="G184" s="376"/>
      <c r="H184" s="376"/>
    </row>
    <row r="185" spans="1:8" x14ac:dyDescent="0.2">
      <c r="A185" s="355"/>
      <c r="C185" s="355"/>
      <c r="D185" s="355"/>
      <c r="E185" s="376"/>
      <c r="F185" s="376"/>
      <c r="G185" s="376"/>
      <c r="H185" s="376"/>
    </row>
    <row r="186" spans="1:8" x14ac:dyDescent="0.2">
      <c r="A186" s="355"/>
      <c r="C186" s="355"/>
      <c r="D186" s="355"/>
      <c r="E186" s="376"/>
      <c r="F186" s="376"/>
      <c r="G186" s="376"/>
      <c r="H186" s="376"/>
    </row>
    <row r="187" spans="1:8" x14ac:dyDescent="0.2">
      <c r="A187" s="355"/>
      <c r="C187" s="355"/>
      <c r="D187" s="355"/>
      <c r="E187" s="376"/>
      <c r="F187" s="376"/>
      <c r="G187" s="376"/>
      <c r="H187" s="376"/>
    </row>
    <row r="188" spans="1:8" x14ac:dyDescent="0.2">
      <c r="A188" s="355"/>
      <c r="C188" s="355"/>
      <c r="D188" s="355"/>
      <c r="E188" s="376"/>
      <c r="F188" s="376"/>
      <c r="G188" s="376"/>
      <c r="H188" s="376"/>
    </row>
    <row r="189" spans="1:8" x14ac:dyDescent="0.2">
      <c r="A189" s="355"/>
      <c r="C189" s="355"/>
      <c r="D189" s="355"/>
      <c r="E189" s="376"/>
      <c r="F189" s="376"/>
      <c r="G189" s="376"/>
      <c r="H189" s="376"/>
    </row>
    <row r="190" spans="1:8" x14ac:dyDescent="0.2">
      <c r="A190" s="355"/>
      <c r="C190" s="355"/>
      <c r="D190" s="355"/>
      <c r="E190" s="376"/>
      <c r="F190" s="376"/>
      <c r="G190" s="376"/>
      <c r="H190" s="376"/>
    </row>
    <row r="191" spans="1:8" x14ac:dyDescent="0.2">
      <c r="A191" s="355"/>
      <c r="C191" s="355"/>
      <c r="D191" s="355"/>
      <c r="E191" s="376"/>
      <c r="F191" s="376"/>
      <c r="G191" s="376"/>
      <c r="H191" s="376"/>
    </row>
    <row r="192" spans="1:8" x14ac:dyDescent="0.2">
      <c r="A192" s="355"/>
      <c r="C192" s="355"/>
      <c r="D192" s="355"/>
      <c r="E192" s="376"/>
      <c r="F192" s="376"/>
      <c r="G192" s="376"/>
      <c r="H192" s="376"/>
    </row>
    <row r="193" spans="1:8" x14ac:dyDescent="0.2">
      <c r="A193" s="355"/>
      <c r="C193" s="355"/>
      <c r="D193" s="355"/>
      <c r="E193" s="376"/>
      <c r="F193" s="376"/>
      <c r="G193" s="376"/>
      <c r="H193" s="376"/>
    </row>
    <row r="194" spans="1:8" x14ac:dyDescent="0.2">
      <c r="A194" s="355"/>
      <c r="C194" s="355"/>
      <c r="D194" s="355"/>
      <c r="E194" s="376"/>
      <c r="F194" s="376"/>
      <c r="G194" s="376"/>
      <c r="H194" s="376"/>
    </row>
    <row r="195" spans="1:8" x14ac:dyDescent="0.2">
      <c r="A195" s="355"/>
      <c r="C195" s="355"/>
      <c r="D195" s="355"/>
      <c r="E195" s="376"/>
      <c r="F195" s="376"/>
      <c r="G195" s="376"/>
      <c r="H195" s="376"/>
    </row>
    <row r="196" spans="1:8" x14ac:dyDescent="0.2">
      <c r="A196" s="355"/>
      <c r="C196" s="355"/>
      <c r="D196" s="355"/>
      <c r="E196" s="376"/>
      <c r="F196" s="376"/>
      <c r="G196" s="376"/>
      <c r="H196" s="376"/>
    </row>
    <row r="197" spans="1:8" x14ac:dyDescent="0.2">
      <c r="A197" s="355"/>
      <c r="C197" s="355"/>
      <c r="D197" s="355"/>
      <c r="E197" s="376"/>
      <c r="F197" s="376"/>
      <c r="G197" s="376"/>
      <c r="H197" s="376"/>
    </row>
    <row r="198" spans="1:8" x14ac:dyDescent="0.2">
      <c r="A198" s="355"/>
      <c r="C198" s="355"/>
      <c r="D198" s="355"/>
      <c r="E198" s="376"/>
      <c r="F198" s="376"/>
      <c r="G198" s="376"/>
      <c r="H198" s="376"/>
    </row>
    <row r="199" spans="1:8" x14ac:dyDescent="0.2">
      <c r="A199" s="355"/>
      <c r="C199" s="355"/>
      <c r="D199" s="355"/>
      <c r="E199" s="376"/>
      <c r="F199" s="376"/>
      <c r="G199" s="376"/>
      <c r="H199" s="376"/>
    </row>
    <row r="200" spans="1:8" x14ac:dyDescent="0.2">
      <c r="C200" s="355"/>
      <c r="D200" s="355"/>
      <c r="E200" s="376"/>
      <c r="F200" s="376"/>
      <c r="G200" s="376"/>
      <c r="H200" s="376"/>
    </row>
  </sheetData>
  <pageMargins left="0.78740157499999996" right="0.78740157499999996" top="0.984251969" bottom="0.984251969" header="0.4921259845" footer="0.4921259845"/>
  <pageSetup paperSize="9" scale="6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83"/>
  <sheetViews>
    <sheetView zoomScaleNormal="100" zoomScaleSheetLayoutView="100" workbookViewId="0"/>
  </sheetViews>
  <sheetFormatPr defaultRowHeight="12.75" x14ac:dyDescent="0.2"/>
  <cols>
    <col min="1" max="1" width="10.5" style="237" customWidth="1"/>
    <col min="2" max="2" width="13.83203125" style="237" customWidth="1"/>
    <col min="3" max="3" width="55.33203125" style="237" bestFit="1" customWidth="1"/>
    <col min="4" max="4" width="11.83203125" style="237" bestFit="1" customWidth="1"/>
    <col min="5" max="5" width="8.83203125" style="237" bestFit="1" customWidth="1"/>
    <col min="6" max="6" width="9.33203125" style="237"/>
    <col min="7" max="7" width="11.83203125" style="237" bestFit="1" customWidth="1"/>
    <col min="8" max="256" width="9.33203125" style="237"/>
    <col min="257" max="257" width="10.5" style="237" customWidth="1"/>
    <col min="258" max="258" width="13.83203125" style="237" customWidth="1"/>
    <col min="259" max="259" width="55.33203125" style="237" bestFit="1" customWidth="1"/>
    <col min="260" max="260" width="11.83203125" style="237" bestFit="1" customWidth="1"/>
    <col min="261" max="261" width="8.83203125" style="237" bestFit="1" customWidth="1"/>
    <col min="262" max="262" width="9.33203125" style="237"/>
    <col min="263" max="263" width="11.83203125" style="237" bestFit="1" customWidth="1"/>
    <col min="264" max="512" width="9.33203125" style="237"/>
    <col min="513" max="513" width="10.5" style="237" customWidth="1"/>
    <col min="514" max="514" width="13.83203125" style="237" customWidth="1"/>
    <col min="515" max="515" width="55.33203125" style="237" bestFit="1" customWidth="1"/>
    <col min="516" max="516" width="11.83203125" style="237" bestFit="1" customWidth="1"/>
    <col min="517" max="517" width="8.83203125" style="237" bestFit="1" customWidth="1"/>
    <col min="518" max="518" width="9.33203125" style="237"/>
    <col min="519" max="519" width="11.83203125" style="237" bestFit="1" customWidth="1"/>
    <col min="520" max="768" width="9.33203125" style="237"/>
    <col min="769" max="769" width="10.5" style="237" customWidth="1"/>
    <col min="770" max="770" width="13.83203125" style="237" customWidth="1"/>
    <col min="771" max="771" width="55.33203125" style="237" bestFit="1" customWidth="1"/>
    <col min="772" max="772" width="11.83203125" style="237" bestFit="1" customWidth="1"/>
    <col min="773" max="773" width="8.83203125" style="237" bestFit="1" customWidth="1"/>
    <col min="774" max="774" width="9.33203125" style="237"/>
    <col min="775" max="775" width="11.83203125" style="237" bestFit="1" customWidth="1"/>
    <col min="776" max="1024" width="9.33203125" style="237"/>
    <col min="1025" max="1025" width="10.5" style="237" customWidth="1"/>
    <col min="1026" max="1026" width="13.83203125" style="237" customWidth="1"/>
    <col min="1027" max="1027" width="55.33203125" style="237" bestFit="1" customWidth="1"/>
    <col min="1028" max="1028" width="11.83203125" style="237" bestFit="1" customWidth="1"/>
    <col min="1029" max="1029" width="8.83203125" style="237" bestFit="1" customWidth="1"/>
    <col min="1030" max="1030" width="9.33203125" style="237"/>
    <col min="1031" max="1031" width="11.83203125" style="237" bestFit="1" customWidth="1"/>
    <col min="1032" max="1280" width="9.33203125" style="237"/>
    <col min="1281" max="1281" width="10.5" style="237" customWidth="1"/>
    <col min="1282" max="1282" width="13.83203125" style="237" customWidth="1"/>
    <col min="1283" max="1283" width="55.33203125" style="237" bestFit="1" customWidth="1"/>
    <col min="1284" max="1284" width="11.83203125" style="237" bestFit="1" customWidth="1"/>
    <col min="1285" max="1285" width="8.83203125" style="237" bestFit="1" customWidth="1"/>
    <col min="1286" max="1286" width="9.33203125" style="237"/>
    <col min="1287" max="1287" width="11.83203125" style="237" bestFit="1" customWidth="1"/>
    <col min="1288" max="1536" width="9.33203125" style="237"/>
    <col min="1537" max="1537" width="10.5" style="237" customWidth="1"/>
    <col min="1538" max="1538" width="13.83203125" style="237" customWidth="1"/>
    <col min="1539" max="1539" width="55.33203125" style="237" bestFit="1" customWidth="1"/>
    <col min="1540" max="1540" width="11.83203125" style="237" bestFit="1" customWidth="1"/>
    <col min="1541" max="1541" width="8.83203125" style="237" bestFit="1" customWidth="1"/>
    <col min="1542" max="1542" width="9.33203125" style="237"/>
    <col min="1543" max="1543" width="11.83203125" style="237" bestFit="1" customWidth="1"/>
    <col min="1544" max="1792" width="9.33203125" style="237"/>
    <col min="1793" max="1793" width="10.5" style="237" customWidth="1"/>
    <col min="1794" max="1794" width="13.83203125" style="237" customWidth="1"/>
    <col min="1795" max="1795" width="55.33203125" style="237" bestFit="1" customWidth="1"/>
    <col min="1796" max="1796" width="11.83203125" style="237" bestFit="1" customWidth="1"/>
    <col min="1797" max="1797" width="8.83203125" style="237" bestFit="1" customWidth="1"/>
    <col min="1798" max="1798" width="9.33203125" style="237"/>
    <col min="1799" max="1799" width="11.83203125" style="237" bestFit="1" customWidth="1"/>
    <col min="1800" max="2048" width="9.33203125" style="237"/>
    <col min="2049" max="2049" width="10.5" style="237" customWidth="1"/>
    <col min="2050" max="2050" width="13.83203125" style="237" customWidth="1"/>
    <col min="2051" max="2051" width="55.33203125" style="237" bestFit="1" customWidth="1"/>
    <col min="2052" max="2052" width="11.83203125" style="237" bestFit="1" customWidth="1"/>
    <col min="2053" max="2053" width="8.83203125" style="237" bestFit="1" customWidth="1"/>
    <col min="2054" max="2054" width="9.33203125" style="237"/>
    <col min="2055" max="2055" width="11.83203125" style="237" bestFit="1" customWidth="1"/>
    <col min="2056" max="2304" width="9.33203125" style="237"/>
    <col min="2305" max="2305" width="10.5" style="237" customWidth="1"/>
    <col min="2306" max="2306" width="13.83203125" style="237" customWidth="1"/>
    <col min="2307" max="2307" width="55.33203125" style="237" bestFit="1" customWidth="1"/>
    <col min="2308" max="2308" width="11.83203125" style="237" bestFit="1" customWidth="1"/>
    <col min="2309" max="2309" width="8.83203125" style="237" bestFit="1" customWidth="1"/>
    <col min="2310" max="2310" width="9.33203125" style="237"/>
    <col min="2311" max="2311" width="11.83203125" style="237" bestFit="1" customWidth="1"/>
    <col min="2312" max="2560" width="9.33203125" style="237"/>
    <col min="2561" max="2561" width="10.5" style="237" customWidth="1"/>
    <col min="2562" max="2562" width="13.83203125" style="237" customWidth="1"/>
    <col min="2563" max="2563" width="55.33203125" style="237" bestFit="1" customWidth="1"/>
    <col min="2564" max="2564" width="11.83203125" style="237" bestFit="1" customWidth="1"/>
    <col min="2565" max="2565" width="8.83203125" style="237" bestFit="1" customWidth="1"/>
    <col min="2566" max="2566" width="9.33203125" style="237"/>
    <col min="2567" max="2567" width="11.83203125" style="237" bestFit="1" customWidth="1"/>
    <col min="2568" max="2816" width="9.33203125" style="237"/>
    <col min="2817" max="2817" width="10.5" style="237" customWidth="1"/>
    <col min="2818" max="2818" width="13.83203125" style="237" customWidth="1"/>
    <col min="2819" max="2819" width="55.33203125" style="237" bestFit="1" customWidth="1"/>
    <col min="2820" max="2820" width="11.83203125" style="237" bestFit="1" customWidth="1"/>
    <col min="2821" max="2821" width="8.83203125" style="237" bestFit="1" customWidth="1"/>
    <col min="2822" max="2822" width="9.33203125" style="237"/>
    <col min="2823" max="2823" width="11.83203125" style="237" bestFit="1" customWidth="1"/>
    <col min="2824" max="3072" width="9.33203125" style="237"/>
    <col min="3073" max="3073" width="10.5" style="237" customWidth="1"/>
    <col min="3074" max="3074" width="13.83203125" style="237" customWidth="1"/>
    <col min="3075" max="3075" width="55.33203125" style="237" bestFit="1" customWidth="1"/>
    <col min="3076" max="3076" width="11.83203125" style="237" bestFit="1" customWidth="1"/>
    <col min="3077" max="3077" width="8.83203125" style="237" bestFit="1" customWidth="1"/>
    <col min="3078" max="3078" width="9.33203125" style="237"/>
    <col min="3079" max="3079" width="11.83203125" style="237" bestFit="1" customWidth="1"/>
    <col min="3080" max="3328" width="9.33203125" style="237"/>
    <col min="3329" max="3329" width="10.5" style="237" customWidth="1"/>
    <col min="3330" max="3330" width="13.83203125" style="237" customWidth="1"/>
    <col min="3331" max="3331" width="55.33203125" style="237" bestFit="1" customWidth="1"/>
    <col min="3332" max="3332" width="11.83203125" style="237" bestFit="1" customWidth="1"/>
    <col min="3333" max="3333" width="8.83203125" style="237" bestFit="1" customWidth="1"/>
    <col min="3334" max="3334" width="9.33203125" style="237"/>
    <col min="3335" max="3335" width="11.83203125" style="237" bestFit="1" customWidth="1"/>
    <col min="3336" max="3584" width="9.33203125" style="237"/>
    <col min="3585" max="3585" width="10.5" style="237" customWidth="1"/>
    <col min="3586" max="3586" width="13.83203125" style="237" customWidth="1"/>
    <col min="3587" max="3587" width="55.33203125" style="237" bestFit="1" customWidth="1"/>
    <col min="3588" max="3588" width="11.83203125" style="237" bestFit="1" customWidth="1"/>
    <col min="3589" max="3589" width="8.83203125" style="237" bestFit="1" customWidth="1"/>
    <col min="3590" max="3590" width="9.33203125" style="237"/>
    <col min="3591" max="3591" width="11.83203125" style="237" bestFit="1" customWidth="1"/>
    <col min="3592" max="3840" width="9.33203125" style="237"/>
    <col min="3841" max="3841" width="10.5" style="237" customWidth="1"/>
    <col min="3842" max="3842" width="13.83203125" style="237" customWidth="1"/>
    <col min="3843" max="3843" width="55.33203125" style="237" bestFit="1" customWidth="1"/>
    <col min="3844" max="3844" width="11.83203125" style="237" bestFit="1" customWidth="1"/>
    <col min="3845" max="3845" width="8.83203125" style="237" bestFit="1" customWidth="1"/>
    <col min="3846" max="3846" width="9.33203125" style="237"/>
    <col min="3847" max="3847" width="11.83203125" style="237" bestFit="1" customWidth="1"/>
    <col min="3848" max="4096" width="9.33203125" style="237"/>
    <col min="4097" max="4097" width="10.5" style="237" customWidth="1"/>
    <col min="4098" max="4098" width="13.83203125" style="237" customWidth="1"/>
    <col min="4099" max="4099" width="55.33203125" style="237" bestFit="1" customWidth="1"/>
    <col min="4100" max="4100" width="11.83203125" style="237" bestFit="1" customWidth="1"/>
    <col min="4101" max="4101" width="8.83203125" style="237" bestFit="1" customWidth="1"/>
    <col min="4102" max="4102" width="9.33203125" style="237"/>
    <col min="4103" max="4103" width="11.83203125" style="237" bestFit="1" customWidth="1"/>
    <col min="4104" max="4352" width="9.33203125" style="237"/>
    <col min="4353" max="4353" width="10.5" style="237" customWidth="1"/>
    <col min="4354" max="4354" width="13.83203125" style="237" customWidth="1"/>
    <col min="4355" max="4355" width="55.33203125" style="237" bestFit="1" customWidth="1"/>
    <col min="4356" max="4356" width="11.83203125" style="237" bestFit="1" customWidth="1"/>
    <col min="4357" max="4357" width="8.83203125" style="237" bestFit="1" customWidth="1"/>
    <col min="4358" max="4358" width="9.33203125" style="237"/>
    <col min="4359" max="4359" width="11.83203125" style="237" bestFit="1" customWidth="1"/>
    <col min="4360" max="4608" width="9.33203125" style="237"/>
    <col min="4609" max="4609" width="10.5" style="237" customWidth="1"/>
    <col min="4610" max="4610" width="13.83203125" style="237" customWidth="1"/>
    <col min="4611" max="4611" width="55.33203125" style="237" bestFit="1" customWidth="1"/>
    <col min="4612" max="4612" width="11.83203125" style="237" bestFit="1" customWidth="1"/>
    <col min="4613" max="4613" width="8.83203125" style="237" bestFit="1" customWidth="1"/>
    <col min="4614" max="4614" width="9.33203125" style="237"/>
    <col min="4615" max="4615" width="11.83203125" style="237" bestFit="1" customWidth="1"/>
    <col min="4616" max="4864" width="9.33203125" style="237"/>
    <col min="4865" max="4865" width="10.5" style="237" customWidth="1"/>
    <col min="4866" max="4866" width="13.83203125" style="237" customWidth="1"/>
    <col min="4867" max="4867" width="55.33203125" style="237" bestFit="1" customWidth="1"/>
    <col min="4868" max="4868" width="11.83203125" style="237" bestFit="1" customWidth="1"/>
    <col min="4869" max="4869" width="8.83203125" style="237" bestFit="1" customWidth="1"/>
    <col min="4870" max="4870" width="9.33203125" style="237"/>
    <col min="4871" max="4871" width="11.83203125" style="237" bestFit="1" customWidth="1"/>
    <col min="4872" max="5120" width="9.33203125" style="237"/>
    <col min="5121" max="5121" width="10.5" style="237" customWidth="1"/>
    <col min="5122" max="5122" width="13.83203125" style="237" customWidth="1"/>
    <col min="5123" max="5123" width="55.33203125" style="237" bestFit="1" customWidth="1"/>
    <col min="5124" max="5124" width="11.83203125" style="237" bestFit="1" customWidth="1"/>
    <col min="5125" max="5125" width="8.83203125" style="237" bestFit="1" customWidth="1"/>
    <col min="5126" max="5126" width="9.33203125" style="237"/>
    <col min="5127" max="5127" width="11.83203125" style="237" bestFit="1" customWidth="1"/>
    <col min="5128" max="5376" width="9.33203125" style="237"/>
    <col min="5377" max="5377" width="10.5" style="237" customWidth="1"/>
    <col min="5378" max="5378" width="13.83203125" style="237" customWidth="1"/>
    <col min="5379" max="5379" width="55.33203125" style="237" bestFit="1" customWidth="1"/>
    <col min="5380" max="5380" width="11.83203125" style="237" bestFit="1" customWidth="1"/>
    <col min="5381" max="5381" width="8.83203125" style="237" bestFit="1" customWidth="1"/>
    <col min="5382" max="5382" width="9.33203125" style="237"/>
    <col min="5383" max="5383" width="11.83203125" style="237" bestFit="1" customWidth="1"/>
    <col min="5384" max="5632" width="9.33203125" style="237"/>
    <col min="5633" max="5633" width="10.5" style="237" customWidth="1"/>
    <col min="5634" max="5634" width="13.83203125" style="237" customWidth="1"/>
    <col min="5635" max="5635" width="55.33203125" style="237" bestFit="1" customWidth="1"/>
    <col min="5636" max="5636" width="11.83203125" style="237" bestFit="1" customWidth="1"/>
    <col min="5637" max="5637" width="8.83203125" style="237" bestFit="1" customWidth="1"/>
    <col min="5638" max="5638" width="9.33203125" style="237"/>
    <col min="5639" max="5639" width="11.83203125" style="237" bestFit="1" customWidth="1"/>
    <col min="5640" max="5888" width="9.33203125" style="237"/>
    <col min="5889" max="5889" width="10.5" style="237" customWidth="1"/>
    <col min="5890" max="5890" width="13.83203125" style="237" customWidth="1"/>
    <col min="5891" max="5891" width="55.33203125" style="237" bestFit="1" customWidth="1"/>
    <col min="5892" max="5892" width="11.83203125" style="237" bestFit="1" customWidth="1"/>
    <col min="5893" max="5893" width="8.83203125" style="237" bestFit="1" customWidth="1"/>
    <col min="5894" max="5894" width="9.33203125" style="237"/>
    <col min="5895" max="5895" width="11.83203125" style="237" bestFit="1" customWidth="1"/>
    <col min="5896" max="6144" width="9.33203125" style="237"/>
    <col min="6145" max="6145" width="10.5" style="237" customWidth="1"/>
    <col min="6146" max="6146" width="13.83203125" style="237" customWidth="1"/>
    <col min="6147" max="6147" width="55.33203125" style="237" bestFit="1" customWidth="1"/>
    <col min="6148" max="6148" width="11.83203125" style="237" bestFit="1" customWidth="1"/>
    <col min="6149" max="6149" width="8.83203125" style="237" bestFit="1" customWidth="1"/>
    <col min="6150" max="6150" width="9.33203125" style="237"/>
    <col min="6151" max="6151" width="11.83203125" style="237" bestFit="1" customWidth="1"/>
    <col min="6152" max="6400" width="9.33203125" style="237"/>
    <col min="6401" max="6401" width="10.5" style="237" customWidth="1"/>
    <col min="6402" max="6402" width="13.83203125" style="237" customWidth="1"/>
    <col min="6403" max="6403" width="55.33203125" style="237" bestFit="1" customWidth="1"/>
    <col min="6404" max="6404" width="11.83203125" style="237" bestFit="1" customWidth="1"/>
    <col min="6405" max="6405" width="8.83203125" style="237" bestFit="1" customWidth="1"/>
    <col min="6406" max="6406" width="9.33203125" style="237"/>
    <col min="6407" max="6407" width="11.83203125" style="237" bestFit="1" customWidth="1"/>
    <col min="6408" max="6656" width="9.33203125" style="237"/>
    <col min="6657" max="6657" width="10.5" style="237" customWidth="1"/>
    <col min="6658" max="6658" width="13.83203125" style="237" customWidth="1"/>
    <col min="6659" max="6659" width="55.33203125" style="237" bestFit="1" customWidth="1"/>
    <col min="6660" max="6660" width="11.83203125" style="237" bestFit="1" customWidth="1"/>
    <col min="6661" max="6661" width="8.83203125" style="237" bestFit="1" customWidth="1"/>
    <col min="6662" max="6662" width="9.33203125" style="237"/>
    <col min="6663" max="6663" width="11.83203125" style="237" bestFit="1" customWidth="1"/>
    <col min="6664" max="6912" width="9.33203125" style="237"/>
    <col min="6913" max="6913" width="10.5" style="237" customWidth="1"/>
    <col min="6914" max="6914" width="13.83203125" style="237" customWidth="1"/>
    <col min="6915" max="6915" width="55.33203125" style="237" bestFit="1" customWidth="1"/>
    <col min="6916" max="6916" width="11.83203125" style="237" bestFit="1" customWidth="1"/>
    <col min="6917" max="6917" width="8.83203125" style="237" bestFit="1" customWidth="1"/>
    <col min="6918" max="6918" width="9.33203125" style="237"/>
    <col min="6919" max="6919" width="11.83203125" style="237" bestFit="1" customWidth="1"/>
    <col min="6920" max="7168" width="9.33203125" style="237"/>
    <col min="7169" max="7169" width="10.5" style="237" customWidth="1"/>
    <col min="7170" max="7170" width="13.83203125" style="237" customWidth="1"/>
    <col min="7171" max="7171" width="55.33203125" style="237" bestFit="1" customWidth="1"/>
    <col min="7172" max="7172" width="11.83203125" style="237" bestFit="1" customWidth="1"/>
    <col min="7173" max="7173" width="8.83203125" style="237" bestFit="1" customWidth="1"/>
    <col min="7174" max="7174" width="9.33203125" style="237"/>
    <col min="7175" max="7175" width="11.83203125" style="237" bestFit="1" customWidth="1"/>
    <col min="7176" max="7424" width="9.33203125" style="237"/>
    <col min="7425" max="7425" width="10.5" style="237" customWidth="1"/>
    <col min="7426" max="7426" width="13.83203125" style="237" customWidth="1"/>
    <col min="7427" max="7427" width="55.33203125" style="237" bestFit="1" customWidth="1"/>
    <col min="7428" max="7428" width="11.83203125" style="237" bestFit="1" customWidth="1"/>
    <col min="7429" max="7429" width="8.83203125" style="237" bestFit="1" customWidth="1"/>
    <col min="7430" max="7430" width="9.33203125" style="237"/>
    <col min="7431" max="7431" width="11.83203125" style="237" bestFit="1" customWidth="1"/>
    <col min="7432" max="7680" width="9.33203125" style="237"/>
    <col min="7681" max="7681" width="10.5" style="237" customWidth="1"/>
    <col min="7682" max="7682" width="13.83203125" style="237" customWidth="1"/>
    <col min="7683" max="7683" width="55.33203125" style="237" bestFit="1" customWidth="1"/>
    <col min="7684" max="7684" width="11.83203125" style="237" bestFit="1" customWidth="1"/>
    <col min="7685" max="7685" width="8.83203125" style="237" bestFit="1" customWidth="1"/>
    <col min="7686" max="7686" width="9.33203125" style="237"/>
    <col min="7687" max="7687" width="11.83203125" style="237" bestFit="1" customWidth="1"/>
    <col min="7688" max="7936" width="9.33203125" style="237"/>
    <col min="7937" max="7937" width="10.5" style="237" customWidth="1"/>
    <col min="7938" max="7938" width="13.83203125" style="237" customWidth="1"/>
    <col min="7939" max="7939" width="55.33203125" style="237" bestFit="1" customWidth="1"/>
    <col min="7940" max="7940" width="11.83203125" style="237" bestFit="1" customWidth="1"/>
    <col min="7941" max="7941" width="8.83203125" style="237" bestFit="1" customWidth="1"/>
    <col min="7942" max="7942" width="9.33203125" style="237"/>
    <col min="7943" max="7943" width="11.83203125" style="237" bestFit="1" customWidth="1"/>
    <col min="7944" max="8192" width="9.33203125" style="237"/>
    <col min="8193" max="8193" width="10.5" style="237" customWidth="1"/>
    <col min="8194" max="8194" width="13.83203125" style="237" customWidth="1"/>
    <col min="8195" max="8195" width="55.33203125" style="237" bestFit="1" customWidth="1"/>
    <col min="8196" max="8196" width="11.83203125" style="237" bestFit="1" customWidth="1"/>
    <col min="8197" max="8197" width="8.83203125" style="237" bestFit="1" customWidth="1"/>
    <col min="8198" max="8198" width="9.33203125" style="237"/>
    <col min="8199" max="8199" width="11.83203125" style="237" bestFit="1" customWidth="1"/>
    <col min="8200" max="8448" width="9.33203125" style="237"/>
    <col min="8449" max="8449" width="10.5" style="237" customWidth="1"/>
    <col min="8450" max="8450" width="13.83203125" style="237" customWidth="1"/>
    <col min="8451" max="8451" width="55.33203125" style="237" bestFit="1" customWidth="1"/>
    <col min="8452" max="8452" width="11.83203125" style="237" bestFit="1" customWidth="1"/>
    <col min="8453" max="8453" width="8.83203125" style="237" bestFit="1" customWidth="1"/>
    <col min="8454" max="8454" width="9.33203125" style="237"/>
    <col min="8455" max="8455" width="11.83203125" style="237" bestFit="1" customWidth="1"/>
    <col min="8456" max="8704" width="9.33203125" style="237"/>
    <col min="8705" max="8705" width="10.5" style="237" customWidth="1"/>
    <col min="8706" max="8706" width="13.83203125" style="237" customWidth="1"/>
    <col min="8707" max="8707" width="55.33203125" style="237" bestFit="1" customWidth="1"/>
    <col min="8708" max="8708" width="11.83203125" style="237" bestFit="1" customWidth="1"/>
    <col min="8709" max="8709" width="8.83203125" style="237" bestFit="1" customWidth="1"/>
    <col min="8710" max="8710" width="9.33203125" style="237"/>
    <col min="8711" max="8711" width="11.83203125" style="237" bestFit="1" customWidth="1"/>
    <col min="8712" max="8960" width="9.33203125" style="237"/>
    <col min="8961" max="8961" width="10.5" style="237" customWidth="1"/>
    <col min="8962" max="8962" width="13.83203125" style="237" customWidth="1"/>
    <col min="8963" max="8963" width="55.33203125" style="237" bestFit="1" customWidth="1"/>
    <col min="8964" max="8964" width="11.83203125" style="237" bestFit="1" customWidth="1"/>
    <col min="8965" max="8965" width="8.83203125" style="237" bestFit="1" customWidth="1"/>
    <col min="8966" max="8966" width="9.33203125" style="237"/>
    <col min="8967" max="8967" width="11.83203125" style="237" bestFit="1" customWidth="1"/>
    <col min="8968" max="9216" width="9.33203125" style="237"/>
    <col min="9217" max="9217" width="10.5" style="237" customWidth="1"/>
    <col min="9218" max="9218" width="13.83203125" style="237" customWidth="1"/>
    <col min="9219" max="9219" width="55.33203125" style="237" bestFit="1" customWidth="1"/>
    <col min="9220" max="9220" width="11.83203125" style="237" bestFit="1" customWidth="1"/>
    <col min="9221" max="9221" width="8.83203125" style="237" bestFit="1" customWidth="1"/>
    <col min="9222" max="9222" width="9.33203125" style="237"/>
    <col min="9223" max="9223" width="11.83203125" style="237" bestFit="1" customWidth="1"/>
    <col min="9224" max="9472" width="9.33203125" style="237"/>
    <col min="9473" max="9473" width="10.5" style="237" customWidth="1"/>
    <col min="9474" max="9474" width="13.83203125" style="237" customWidth="1"/>
    <col min="9475" max="9475" width="55.33203125" style="237" bestFit="1" customWidth="1"/>
    <col min="9476" max="9476" width="11.83203125" style="237" bestFit="1" customWidth="1"/>
    <col min="9477" max="9477" width="8.83203125" style="237" bestFit="1" customWidth="1"/>
    <col min="9478" max="9478" width="9.33203125" style="237"/>
    <col min="9479" max="9479" width="11.83203125" style="237" bestFit="1" customWidth="1"/>
    <col min="9480" max="9728" width="9.33203125" style="237"/>
    <col min="9729" max="9729" width="10.5" style="237" customWidth="1"/>
    <col min="9730" max="9730" width="13.83203125" style="237" customWidth="1"/>
    <col min="9731" max="9731" width="55.33203125" style="237" bestFit="1" customWidth="1"/>
    <col min="9732" max="9732" width="11.83203125" style="237" bestFit="1" customWidth="1"/>
    <col min="9733" max="9733" width="8.83203125" style="237" bestFit="1" customWidth="1"/>
    <col min="9734" max="9734" width="9.33203125" style="237"/>
    <col min="9735" max="9735" width="11.83203125" style="237" bestFit="1" customWidth="1"/>
    <col min="9736" max="9984" width="9.33203125" style="237"/>
    <col min="9985" max="9985" width="10.5" style="237" customWidth="1"/>
    <col min="9986" max="9986" width="13.83203125" style="237" customWidth="1"/>
    <col min="9987" max="9987" width="55.33203125" style="237" bestFit="1" customWidth="1"/>
    <col min="9988" max="9988" width="11.83203125" style="237" bestFit="1" customWidth="1"/>
    <col min="9989" max="9989" width="8.83203125" style="237" bestFit="1" customWidth="1"/>
    <col min="9990" max="9990" width="9.33203125" style="237"/>
    <col min="9991" max="9991" width="11.83203125" style="237" bestFit="1" customWidth="1"/>
    <col min="9992" max="10240" width="9.33203125" style="237"/>
    <col min="10241" max="10241" width="10.5" style="237" customWidth="1"/>
    <col min="10242" max="10242" width="13.83203125" style="237" customWidth="1"/>
    <col min="10243" max="10243" width="55.33203125" style="237" bestFit="1" customWidth="1"/>
    <col min="10244" max="10244" width="11.83203125" style="237" bestFit="1" customWidth="1"/>
    <col min="10245" max="10245" width="8.83203125" style="237" bestFit="1" customWidth="1"/>
    <col min="10246" max="10246" width="9.33203125" style="237"/>
    <col min="10247" max="10247" width="11.83203125" style="237" bestFit="1" customWidth="1"/>
    <col min="10248" max="10496" width="9.33203125" style="237"/>
    <col min="10497" max="10497" width="10.5" style="237" customWidth="1"/>
    <col min="10498" max="10498" width="13.83203125" style="237" customWidth="1"/>
    <col min="10499" max="10499" width="55.33203125" style="237" bestFit="1" customWidth="1"/>
    <col min="10500" max="10500" width="11.83203125" style="237" bestFit="1" customWidth="1"/>
    <col min="10501" max="10501" width="8.83203125" style="237" bestFit="1" customWidth="1"/>
    <col min="10502" max="10502" width="9.33203125" style="237"/>
    <col min="10503" max="10503" width="11.83203125" style="237" bestFit="1" customWidth="1"/>
    <col min="10504" max="10752" width="9.33203125" style="237"/>
    <col min="10753" max="10753" width="10.5" style="237" customWidth="1"/>
    <col min="10754" max="10754" width="13.83203125" style="237" customWidth="1"/>
    <col min="10755" max="10755" width="55.33203125" style="237" bestFit="1" customWidth="1"/>
    <col min="10756" max="10756" width="11.83203125" style="237" bestFit="1" customWidth="1"/>
    <col min="10757" max="10757" width="8.83203125" style="237" bestFit="1" customWidth="1"/>
    <col min="10758" max="10758" width="9.33203125" style="237"/>
    <col min="10759" max="10759" width="11.83203125" style="237" bestFit="1" customWidth="1"/>
    <col min="10760" max="11008" width="9.33203125" style="237"/>
    <col min="11009" max="11009" width="10.5" style="237" customWidth="1"/>
    <col min="11010" max="11010" width="13.83203125" style="237" customWidth="1"/>
    <col min="11011" max="11011" width="55.33203125" style="237" bestFit="1" customWidth="1"/>
    <col min="11012" max="11012" width="11.83203125" style="237" bestFit="1" customWidth="1"/>
    <col min="11013" max="11013" width="8.83203125" style="237" bestFit="1" customWidth="1"/>
    <col min="11014" max="11014" width="9.33203125" style="237"/>
    <col min="11015" max="11015" width="11.83203125" style="237" bestFit="1" customWidth="1"/>
    <col min="11016" max="11264" width="9.33203125" style="237"/>
    <col min="11265" max="11265" width="10.5" style="237" customWidth="1"/>
    <col min="11266" max="11266" width="13.83203125" style="237" customWidth="1"/>
    <col min="11267" max="11267" width="55.33203125" style="237" bestFit="1" customWidth="1"/>
    <col min="11268" max="11268" width="11.83203125" style="237" bestFit="1" customWidth="1"/>
    <col min="11269" max="11269" width="8.83203125" style="237" bestFit="1" customWidth="1"/>
    <col min="11270" max="11270" width="9.33203125" style="237"/>
    <col min="11271" max="11271" width="11.83203125" style="237" bestFit="1" customWidth="1"/>
    <col min="11272" max="11520" width="9.33203125" style="237"/>
    <col min="11521" max="11521" width="10.5" style="237" customWidth="1"/>
    <col min="11522" max="11522" width="13.83203125" style="237" customWidth="1"/>
    <col min="11523" max="11523" width="55.33203125" style="237" bestFit="1" customWidth="1"/>
    <col min="11524" max="11524" width="11.83203125" style="237" bestFit="1" customWidth="1"/>
    <col min="11525" max="11525" width="8.83203125" style="237" bestFit="1" customWidth="1"/>
    <col min="11526" max="11526" width="9.33203125" style="237"/>
    <col min="11527" max="11527" width="11.83203125" style="237" bestFit="1" customWidth="1"/>
    <col min="11528" max="11776" width="9.33203125" style="237"/>
    <col min="11777" max="11777" width="10.5" style="237" customWidth="1"/>
    <col min="11778" max="11778" width="13.83203125" style="237" customWidth="1"/>
    <col min="11779" max="11779" width="55.33203125" style="237" bestFit="1" customWidth="1"/>
    <col min="11780" max="11780" width="11.83203125" style="237" bestFit="1" customWidth="1"/>
    <col min="11781" max="11781" width="8.83203125" style="237" bestFit="1" customWidth="1"/>
    <col min="11782" max="11782" width="9.33203125" style="237"/>
    <col min="11783" max="11783" width="11.83203125" style="237" bestFit="1" customWidth="1"/>
    <col min="11784" max="12032" width="9.33203125" style="237"/>
    <col min="12033" max="12033" width="10.5" style="237" customWidth="1"/>
    <col min="12034" max="12034" width="13.83203125" style="237" customWidth="1"/>
    <col min="12035" max="12035" width="55.33203125" style="237" bestFit="1" customWidth="1"/>
    <col min="12036" max="12036" width="11.83203125" style="237" bestFit="1" customWidth="1"/>
    <col min="12037" max="12037" width="8.83203125" style="237" bestFit="1" customWidth="1"/>
    <col min="12038" max="12038" width="9.33203125" style="237"/>
    <col min="12039" max="12039" width="11.83203125" style="237" bestFit="1" customWidth="1"/>
    <col min="12040" max="12288" width="9.33203125" style="237"/>
    <col min="12289" max="12289" width="10.5" style="237" customWidth="1"/>
    <col min="12290" max="12290" width="13.83203125" style="237" customWidth="1"/>
    <col min="12291" max="12291" width="55.33203125" style="237" bestFit="1" customWidth="1"/>
    <col min="12292" max="12292" width="11.83203125" style="237" bestFit="1" customWidth="1"/>
    <col min="12293" max="12293" width="8.83203125" style="237" bestFit="1" customWidth="1"/>
    <col min="12294" max="12294" width="9.33203125" style="237"/>
    <col min="12295" max="12295" width="11.83203125" style="237" bestFit="1" customWidth="1"/>
    <col min="12296" max="12544" width="9.33203125" style="237"/>
    <col min="12545" max="12545" width="10.5" style="237" customWidth="1"/>
    <col min="12546" max="12546" width="13.83203125" style="237" customWidth="1"/>
    <col min="12547" max="12547" width="55.33203125" style="237" bestFit="1" customWidth="1"/>
    <col min="12548" max="12548" width="11.83203125" style="237" bestFit="1" customWidth="1"/>
    <col min="12549" max="12549" width="8.83203125" style="237" bestFit="1" customWidth="1"/>
    <col min="12550" max="12550" width="9.33203125" style="237"/>
    <col min="12551" max="12551" width="11.83203125" style="237" bestFit="1" customWidth="1"/>
    <col min="12552" max="12800" width="9.33203125" style="237"/>
    <col min="12801" max="12801" width="10.5" style="237" customWidth="1"/>
    <col min="12802" max="12802" width="13.83203125" style="237" customWidth="1"/>
    <col min="12803" max="12803" width="55.33203125" style="237" bestFit="1" customWidth="1"/>
    <col min="12804" max="12804" width="11.83203125" style="237" bestFit="1" customWidth="1"/>
    <col min="12805" max="12805" width="8.83203125" style="237" bestFit="1" customWidth="1"/>
    <col min="12806" max="12806" width="9.33203125" style="237"/>
    <col min="12807" max="12807" width="11.83203125" style="237" bestFit="1" customWidth="1"/>
    <col min="12808" max="13056" width="9.33203125" style="237"/>
    <col min="13057" max="13057" width="10.5" style="237" customWidth="1"/>
    <col min="13058" max="13058" width="13.83203125" style="237" customWidth="1"/>
    <col min="13059" max="13059" width="55.33203125" style="237" bestFit="1" customWidth="1"/>
    <col min="13060" max="13060" width="11.83203125" style="237" bestFit="1" customWidth="1"/>
    <col min="13061" max="13061" width="8.83203125" style="237" bestFit="1" customWidth="1"/>
    <col min="13062" max="13062" width="9.33203125" style="237"/>
    <col min="13063" max="13063" width="11.83203125" style="237" bestFit="1" customWidth="1"/>
    <col min="13064" max="13312" width="9.33203125" style="237"/>
    <col min="13313" max="13313" width="10.5" style="237" customWidth="1"/>
    <col min="13314" max="13314" width="13.83203125" style="237" customWidth="1"/>
    <col min="13315" max="13315" width="55.33203125" style="237" bestFit="1" customWidth="1"/>
    <col min="13316" max="13316" width="11.83203125" style="237" bestFit="1" customWidth="1"/>
    <col min="13317" max="13317" width="8.83203125" style="237" bestFit="1" customWidth="1"/>
    <col min="13318" max="13318" width="9.33203125" style="237"/>
    <col min="13319" max="13319" width="11.83203125" style="237" bestFit="1" customWidth="1"/>
    <col min="13320" max="13568" width="9.33203125" style="237"/>
    <col min="13569" max="13569" width="10.5" style="237" customWidth="1"/>
    <col min="13570" max="13570" width="13.83203125" style="237" customWidth="1"/>
    <col min="13571" max="13571" width="55.33203125" style="237" bestFit="1" customWidth="1"/>
    <col min="13572" max="13572" width="11.83203125" style="237" bestFit="1" customWidth="1"/>
    <col min="13573" max="13573" width="8.83203125" style="237" bestFit="1" customWidth="1"/>
    <col min="13574" max="13574" width="9.33203125" style="237"/>
    <col min="13575" max="13575" width="11.83203125" style="237" bestFit="1" customWidth="1"/>
    <col min="13576" max="13824" width="9.33203125" style="237"/>
    <col min="13825" max="13825" width="10.5" style="237" customWidth="1"/>
    <col min="13826" max="13826" width="13.83203125" style="237" customWidth="1"/>
    <col min="13827" max="13827" width="55.33203125" style="237" bestFit="1" customWidth="1"/>
    <col min="13828" max="13828" width="11.83203125" style="237" bestFit="1" customWidth="1"/>
    <col min="13829" max="13829" width="8.83203125" style="237" bestFit="1" customWidth="1"/>
    <col min="13830" max="13830" width="9.33203125" style="237"/>
    <col min="13831" max="13831" width="11.83203125" style="237" bestFit="1" customWidth="1"/>
    <col min="13832" max="14080" width="9.33203125" style="237"/>
    <col min="14081" max="14081" width="10.5" style="237" customWidth="1"/>
    <col min="14082" max="14082" width="13.83203125" style="237" customWidth="1"/>
    <col min="14083" max="14083" width="55.33203125" style="237" bestFit="1" customWidth="1"/>
    <col min="14084" max="14084" width="11.83203125" style="237" bestFit="1" customWidth="1"/>
    <col min="14085" max="14085" width="8.83203125" style="237" bestFit="1" customWidth="1"/>
    <col min="14086" max="14086" width="9.33203125" style="237"/>
    <col min="14087" max="14087" width="11.83203125" style="237" bestFit="1" customWidth="1"/>
    <col min="14088" max="14336" width="9.33203125" style="237"/>
    <col min="14337" max="14337" width="10.5" style="237" customWidth="1"/>
    <col min="14338" max="14338" width="13.83203125" style="237" customWidth="1"/>
    <col min="14339" max="14339" width="55.33203125" style="237" bestFit="1" customWidth="1"/>
    <col min="14340" max="14340" width="11.83203125" style="237" bestFit="1" customWidth="1"/>
    <col min="14341" max="14341" width="8.83203125" style="237" bestFit="1" customWidth="1"/>
    <col min="14342" max="14342" width="9.33203125" style="237"/>
    <col min="14343" max="14343" width="11.83203125" style="237" bestFit="1" customWidth="1"/>
    <col min="14344" max="14592" width="9.33203125" style="237"/>
    <col min="14593" max="14593" width="10.5" style="237" customWidth="1"/>
    <col min="14594" max="14594" width="13.83203125" style="237" customWidth="1"/>
    <col min="14595" max="14595" width="55.33203125" style="237" bestFit="1" customWidth="1"/>
    <col min="14596" max="14596" width="11.83203125" style="237" bestFit="1" customWidth="1"/>
    <col min="14597" max="14597" width="8.83203125" style="237" bestFit="1" customWidth="1"/>
    <col min="14598" max="14598" width="9.33203125" style="237"/>
    <col min="14599" max="14599" width="11.83203125" style="237" bestFit="1" customWidth="1"/>
    <col min="14600" max="14848" width="9.33203125" style="237"/>
    <col min="14849" max="14849" width="10.5" style="237" customWidth="1"/>
    <col min="14850" max="14850" width="13.83203125" style="237" customWidth="1"/>
    <col min="14851" max="14851" width="55.33203125" style="237" bestFit="1" customWidth="1"/>
    <col min="14852" max="14852" width="11.83203125" style="237" bestFit="1" customWidth="1"/>
    <col min="14853" max="14853" width="8.83203125" style="237" bestFit="1" customWidth="1"/>
    <col min="14854" max="14854" width="9.33203125" style="237"/>
    <col min="14855" max="14855" width="11.83203125" style="237" bestFit="1" customWidth="1"/>
    <col min="14856" max="15104" width="9.33203125" style="237"/>
    <col min="15105" max="15105" width="10.5" style="237" customWidth="1"/>
    <col min="15106" max="15106" width="13.83203125" style="237" customWidth="1"/>
    <col min="15107" max="15107" width="55.33203125" style="237" bestFit="1" customWidth="1"/>
    <col min="15108" max="15108" width="11.83203125" style="237" bestFit="1" customWidth="1"/>
    <col min="15109" max="15109" width="8.83203125" style="237" bestFit="1" customWidth="1"/>
    <col min="15110" max="15110" width="9.33203125" style="237"/>
    <col min="15111" max="15111" width="11.83203125" style="237" bestFit="1" customWidth="1"/>
    <col min="15112" max="15360" width="9.33203125" style="237"/>
    <col min="15361" max="15361" width="10.5" style="237" customWidth="1"/>
    <col min="15362" max="15362" width="13.83203125" style="237" customWidth="1"/>
    <col min="15363" max="15363" width="55.33203125" style="237" bestFit="1" customWidth="1"/>
    <col min="15364" max="15364" width="11.83203125" style="237" bestFit="1" customWidth="1"/>
    <col min="15365" max="15365" width="8.83203125" style="237" bestFit="1" customWidth="1"/>
    <col min="15366" max="15366" width="9.33203125" style="237"/>
    <col min="15367" max="15367" width="11.83203125" style="237" bestFit="1" customWidth="1"/>
    <col min="15368" max="15616" width="9.33203125" style="237"/>
    <col min="15617" max="15617" width="10.5" style="237" customWidth="1"/>
    <col min="15618" max="15618" width="13.83203125" style="237" customWidth="1"/>
    <col min="15619" max="15619" width="55.33203125" style="237" bestFit="1" customWidth="1"/>
    <col min="15620" max="15620" width="11.83203125" style="237" bestFit="1" customWidth="1"/>
    <col min="15621" max="15621" width="8.83203125" style="237" bestFit="1" customWidth="1"/>
    <col min="15622" max="15622" width="9.33203125" style="237"/>
    <col min="15623" max="15623" width="11.83203125" style="237" bestFit="1" customWidth="1"/>
    <col min="15624" max="15872" width="9.33203125" style="237"/>
    <col min="15873" max="15873" width="10.5" style="237" customWidth="1"/>
    <col min="15874" max="15874" width="13.83203125" style="237" customWidth="1"/>
    <col min="15875" max="15875" width="55.33203125" style="237" bestFit="1" customWidth="1"/>
    <col min="15876" max="15876" width="11.83203125" style="237" bestFit="1" customWidth="1"/>
    <col min="15877" max="15877" width="8.83203125" style="237" bestFit="1" customWidth="1"/>
    <col min="15878" max="15878" width="9.33203125" style="237"/>
    <col min="15879" max="15879" width="11.83203125" style="237" bestFit="1" customWidth="1"/>
    <col min="15880" max="16128" width="9.33203125" style="237"/>
    <col min="16129" max="16129" width="10.5" style="237" customWidth="1"/>
    <col min="16130" max="16130" width="13.83203125" style="237" customWidth="1"/>
    <col min="16131" max="16131" width="55.33203125" style="237" bestFit="1" customWidth="1"/>
    <col min="16132" max="16132" width="11.83203125" style="237" bestFit="1" customWidth="1"/>
    <col min="16133" max="16133" width="8.83203125" style="237" bestFit="1" customWidth="1"/>
    <col min="16134" max="16134" width="9.33203125" style="237"/>
    <col min="16135" max="16135" width="11.83203125" style="237" bestFit="1" customWidth="1"/>
    <col min="16136" max="16384" width="9.33203125" style="237"/>
  </cols>
  <sheetData>
    <row r="1" spans="1:4" ht="15.75" x14ac:dyDescent="0.25">
      <c r="A1" s="236" t="s">
        <v>1705</v>
      </c>
      <c r="C1" s="238"/>
    </row>
    <row r="2" spans="1:4" ht="15.75" x14ac:dyDescent="0.25">
      <c r="A2" s="236"/>
      <c r="B2" s="236" t="s">
        <v>1706</v>
      </c>
      <c r="C2" s="239"/>
    </row>
    <row r="3" spans="1:4" ht="15.75" x14ac:dyDescent="0.25">
      <c r="A3" s="236" t="s">
        <v>1707</v>
      </c>
    </row>
    <row r="8" spans="1:4" ht="15.75" x14ac:dyDescent="0.25">
      <c r="A8" s="448" t="s">
        <v>1708</v>
      </c>
      <c r="B8" s="448"/>
      <c r="C8" s="448"/>
      <c r="D8" s="448"/>
    </row>
    <row r="11" spans="1:4" x14ac:dyDescent="0.2">
      <c r="A11" s="240" t="s">
        <v>1709</v>
      </c>
      <c r="B11" s="240"/>
      <c r="C11" s="240"/>
      <c r="D11" s="240"/>
    </row>
    <row r="12" spans="1:4" x14ac:dyDescent="0.2">
      <c r="A12" s="241" t="s">
        <v>1710</v>
      </c>
      <c r="B12" s="237" t="s">
        <v>1711</v>
      </c>
      <c r="D12" s="242">
        <f>G85</f>
        <v>0</v>
      </c>
    </row>
    <row r="13" spans="1:4" x14ac:dyDescent="0.2">
      <c r="A13" s="241" t="s">
        <v>1712</v>
      </c>
      <c r="B13" s="237" t="s">
        <v>1713</v>
      </c>
      <c r="D13" s="242">
        <f>G138</f>
        <v>0</v>
      </c>
    </row>
    <row r="14" spans="1:4" x14ac:dyDescent="0.2">
      <c r="A14" s="241" t="s">
        <v>1714</v>
      </c>
      <c r="B14" s="237" t="s">
        <v>1715</v>
      </c>
      <c r="D14" s="242">
        <f>G139</f>
        <v>0</v>
      </c>
    </row>
    <row r="15" spans="1:4" x14ac:dyDescent="0.2">
      <c r="A15" s="241" t="s">
        <v>1716</v>
      </c>
      <c r="B15" s="238" t="s">
        <v>1717</v>
      </c>
      <c r="D15" s="242">
        <f>(D12+D13+D14)*0.03</f>
        <v>0</v>
      </c>
    </row>
    <row r="16" spans="1:4" x14ac:dyDescent="0.2">
      <c r="A16" s="243" t="s">
        <v>1718</v>
      </c>
      <c r="B16" s="237" t="s">
        <v>1719</v>
      </c>
      <c r="D16" s="242">
        <f>G151</f>
        <v>0</v>
      </c>
    </row>
    <row r="17" spans="1:4" x14ac:dyDescent="0.2">
      <c r="A17" s="243" t="s">
        <v>1720</v>
      </c>
      <c r="B17" s="237" t="s">
        <v>1721</v>
      </c>
      <c r="D17" s="242">
        <f>G160</f>
        <v>0</v>
      </c>
    </row>
    <row r="18" spans="1:4" x14ac:dyDescent="0.2">
      <c r="A18" s="243" t="s">
        <v>1722</v>
      </c>
      <c r="B18" s="237" t="s">
        <v>1723</v>
      </c>
      <c r="D18" s="242">
        <f>G169</f>
        <v>0</v>
      </c>
    </row>
    <row r="19" spans="1:4" x14ac:dyDescent="0.2">
      <c r="A19" s="244"/>
      <c r="B19" s="240"/>
      <c r="C19" s="240"/>
      <c r="D19" s="245"/>
    </row>
    <row r="20" spans="1:4" x14ac:dyDescent="0.2">
      <c r="A20" s="241" t="s">
        <v>1724</v>
      </c>
      <c r="B20" s="237" t="s">
        <v>1725</v>
      </c>
      <c r="D20" s="242">
        <f>SUM(D12:D19)</f>
        <v>0</v>
      </c>
    </row>
    <row r="21" spans="1:4" x14ac:dyDescent="0.2">
      <c r="A21" s="241"/>
    </row>
    <row r="22" spans="1:4" x14ac:dyDescent="0.2">
      <c r="A22" s="246" t="s">
        <v>1726</v>
      </c>
      <c r="B22" s="240" t="s">
        <v>1727</v>
      </c>
      <c r="C22" s="240"/>
      <c r="D22" s="245">
        <f>G183</f>
        <v>0</v>
      </c>
    </row>
    <row r="23" spans="1:4" x14ac:dyDescent="0.2">
      <c r="A23" s="241"/>
    </row>
    <row r="24" spans="1:4" x14ac:dyDescent="0.2">
      <c r="A24" s="241" t="s">
        <v>1728</v>
      </c>
      <c r="B24" s="237" t="s">
        <v>1729</v>
      </c>
      <c r="D24" s="242">
        <f>D20+D22</f>
        <v>0</v>
      </c>
    </row>
    <row r="25" spans="1:4" x14ac:dyDescent="0.2">
      <c r="A25" s="241"/>
    </row>
    <row r="26" spans="1:4" x14ac:dyDescent="0.2">
      <c r="A26" s="241"/>
      <c r="D26" s="242"/>
    </row>
    <row r="27" spans="1:4" x14ac:dyDescent="0.2">
      <c r="A27" s="243" t="s">
        <v>1730</v>
      </c>
      <c r="B27" s="237" t="s">
        <v>1731</v>
      </c>
      <c r="D27" s="242">
        <v>0</v>
      </c>
    </row>
    <row r="28" spans="1:4" x14ac:dyDescent="0.2">
      <c r="A28" s="243" t="s">
        <v>1732</v>
      </c>
      <c r="B28" s="237" t="s">
        <v>1733</v>
      </c>
      <c r="D28" s="242">
        <v>0</v>
      </c>
    </row>
    <row r="29" spans="1:4" x14ac:dyDescent="0.2">
      <c r="A29" s="241">
        <v>13</v>
      </c>
      <c r="D29" s="242"/>
    </row>
    <row r="30" spans="1:4" x14ac:dyDescent="0.2">
      <c r="A30" s="237" t="s">
        <v>1734</v>
      </c>
      <c r="D30" s="247">
        <f>D24+SUM(D26:D29)</f>
        <v>0</v>
      </c>
    </row>
    <row r="36" spans="1:7" x14ac:dyDescent="0.2">
      <c r="D36" s="238"/>
    </row>
    <row r="38" spans="1:7" x14ac:dyDescent="0.2">
      <c r="A38" s="248"/>
      <c r="B38" s="248" t="s">
        <v>1735</v>
      </c>
      <c r="C38" s="248"/>
      <c r="D38" s="248"/>
      <c r="E38" s="248"/>
      <c r="F38" s="248"/>
      <c r="G38" s="248"/>
    </row>
    <row r="40" spans="1:7" x14ac:dyDescent="0.2">
      <c r="A40" s="244" t="s">
        <v>1736</v>
      </c>
      <c r="B40" s="240" t="s">
        <v>1737</v>
      </c>
      <c r="C40" s="240" t="s">
        <v>1738</v>
      </c>
      <c r="D40" s="240" t="s">
        <v>1739</v>
      </c>
      <c r="E40" s="249" t="s">
        <v>1740</v>
      </c>
      <c r="F40" s="249" t="s">
        <v>1741</v>
      </c>
      <c r="G40" s="249" t="s">
        <v>1742</v>
      </c>
    </row>
    <row r="41" spans="1:7" x14ac:dyDescent="0.2">
      <c r="A41" s="241">
        <v>1</v>
      </c>
      <c r="B41" s="250">
        <v>210014022</v>
      </c>
      <c r="C41" s="237" t="s">
        <v>1743</v>
      </c>
      <c r="D41" s="237" t="s">
        <v>1744</v>
      </c>
      <c r="E41" s="251">
        <v>50</v>
      </c>
      <c r="F41" s="242">
        <v>0</v>
      </c>
      <c r="G41" s="242">
        <f t="shared" ref="G41:G84" si="0">E41*F41</f>
        <v>0</v>
      </c>
    </row>
    <row r="42" spans="1:7" x14ac:dyDescent="0.2">
      <c r="A42" s="241">
        <v>2</v>
      </c>
      <c r="B42" s="250">
        <v>210014024</v>
      </c>
      <c r="C42" s="237" t="s">
        <v>1745</v>
      </c>
      <c r="D42" s="237" t="s">
        <v>1744</v>
      </c>
      <c r="E42" s="251">
        <v>25</v>
      </c>
      <c r="F42" s="242">
        <v>0</v>
      </c>
      <c r="G42" s="242">
        <f t="shared" si="0"/>
        <v>0</v>
      </c>
    </row>
    <row r="43" spans="1:7" x14ac:dyDescent="0.2">
      <c r="A43" s="241">
        <v>3</v>
      </c>
      <c r="B43" s="250">
        <v>210015021</v>
      </c>
      <c r="C43" s="237" t="s">
        <v>1746</v>
      </c>
      <c r="D43" s="237" t="s">
        <v>1744</v>
      </c>
      <c r="E43" s="251">
        <v>25</v>
      </c>
      <c r="F43" s="242">
        <v>0</v>
      </c>
      <c r="G43" s="242">
        <f t="shared" si="0"/>
        <v>0</v>
      </c>
    </row>
    <row r="44" spans="1:7" x14ac:dyDescent="0.2">
      <c r="A44" s="241">
        <v>4</v>
      </c>
      <c r="B44" s="250">
        <v>210015035</v>
      </c>
      <c r="C44" s="237" t="s">
        <v>1747</v>
      </c>
      <c r="D44" s="237" t="s">
        <v>1744</v>
      </c>
      <c r="E44" s="251">
        <v>500</v>
      </c>
      <c r="F44" s="242">
        <v>0</v>
      </c>
      <c r="G44" s="242">
        <f t="shared" si="0"/>
        <v>0</v>
      </c>
    </row>
    <row r="45" spans="1:7" x14ac:dyDescent="0.2">
      <c r="A45" s="241">
        <v>5</v>
      </c>
      <c r="B45" s="250">
        <v>210040223</v>
      </c>
      <c r="C45" s="237" t="s">
        <v>1748</v>
      </c>
      <c r="D45" s="237" t="s">
        <v>1744</v>
      </c>
      <c r="E45" s="251">
        <v>1</v>
      </c>
      <c r="F45" s="242">
        <v>0</v>
      </c>
      <c r="G45" s="242">
        <f>E45*F45</f>
        <v>0</v>
      </c>
    </row>
    <row r="46" spans="1:7" x14ac:dyDescent="0.2">
      <c r="A46" s="241">
        <v>6</v>
      </c>
      <c r="B46" s="250">
        <v>210040223</v>
      </c>
      <c r="C46" s="238" t="s">
        <v>1749</v>
      </c>
      <c r="D46" s="237" t="s">
        <v>1744</v>
      </c>
      <c r="E46" s="251">
        <v>50</v>
      </c>
      <c r="F46" s="242">
        <v>0</v>
      </c>
      <c r="G46" s="242">
        <f>E46*F46</f>
        <v>0</v>
      </c>
    </row>
    <row r="47" spans="1:7" x14ac:dyDescent="0.2">
      <c r="A47" s="241">
        <v>7</v>
      </c>
      <c r="B47" s="250">
        <v>210086403</v>
      </c>
      <c r="C47" s="237" t="s">
        <v>1750</v>
      </c>
      <c r="D47" s="237" t="s">
        <v>178</v>
      </c>
      <c r="E47" s="251">
        <v>10</v>
      </c>
      <c r="F47" s="242">
        <v>0</v>
      </c>
      <c r="G47" s="242">
        <f>E47*F47</f>
        <v>0</v>
      </c>
    </row>
    <row r="48" spans="1:7" x14ac:dyDescent="0.2">
      <c r="A48" s="241">
        <v>8</v>
      </c>
      <c r="B48" s="250">
        <v>210086404</v>
      </c>
      <c r="C48" s="237" t="s">
        <v>1751</v>
      </c>
      <c r="D48" s="237" t="s">
        <v>178</v>
      </c>
      <c r="E48" s="251">
        <v>10</v>
      </c>
      <c r="F48" s="242">
        <v>0</v>
      </c>
      <c r="G48" s="242">
        <f t="shared" si="0"/>
        <v>0</v>
      </c>
    </row>
    <row r="49" spans="1:7" x14ac:dyDescent="0.2">
      <c r="A49" s="241">
        <v>9</v>
      </c>
      <c r="B49" s="250">
        <v>210086580</v>
      </c>
      <c r="C49" s="237" t="s">
        <v>1752</v>
      </c>
      <c r="D49" s="237" t="s">
        <v>178</v>
      </c>
      <c r="E49" s="251">
        <v>55</v>
      </c>
      <c r="F49" s="242">
        <v>0</v>
      </c>
      <c r="G49" s="242">
        <f>E49*F49</f>
        <v>0</v>
      </c>
    </row>
    <row r="50" spans="1:7" x14ac:dyDescent="0.2">
      <c r="A50" s="241">
        <v>10</v>
      </c>
      <c r="B50" s="250">
        <v>210086550</v>
      </c>
      <c r="C50" s="237" t="s">
        <v>1753</v>
      </c>
      <c r="D50" s="237" t="s">
        <v>178</v>
      </c>
      <c r="E50" s="251">
        <v>70</v>
      </c>
      <c r="F50" s="242">
        <v>0</v>
      </c>
      <c r="G50" s="242">
        <f t="shared" si="0"/>
        <v>0</v>
      </c>
    </row>
    <row r="51" spans="1:7" x14ac:dyDescent="0.2">
      <c r="A51" s="241">
        <v>11</v>
      </c>
      <c r="B51" s="250">
        <v>210086551</v>
      </c>
      <c r="C51" s="237" t="s">
        <v>1754</v>
      </c>
      <c r="D51" s="237" t="s">
        <v>178</v>
      </c>
      <c r="E51" s="251">
        <v>200</v>
      </c>
      <c r="F51" s="242">
        <v>0</v>
      </c>
      <c r="G51" s="242">
        <f t="shared" si="0"/>
        <v>0</v>
      </c>
    </row>
    <row r="52" spans="1:7" x14ac:dyDescent="0.2">
      <c r="A52" s="241">
        <v>12</v>
      </c>
      <c r="B52" s="250">
        <v>210086554</v>
      </c>
      <c r="C52" s="237" t="s">
        <v>1755</v>
      </c>
      <c r="D52" s="237" t="s">
        <v>178</v>
      </c>
      <c r="E52" s="251">
        <v>300</v>
      </c>
      <c r="F52" s="242">
        <v>0</v>
      </c>
      <c r="G52" s="242">
        <f t="shared" si="0"/>
        <v>0</v>
      </c>
    </row>
    <row r="53" spans="1:7" x14ac:dyDescent="0.2">
      <c r="A53" s="241">
        <v>13</v>
      </c>
      <c r="B53" s="250">
        <v>210086590</v>
      </c>
      <c r="C53" s="237" t="s">
        <v>1756</v>
      </c>
      <c r="D53" s="237" t="s">
        <v>178</v>
      </c>
      <c r="E53" s="251">
        <v>200</v>
      </c>
      <c r="F53" s="242">
        <v>0</v>
      </c>
      <c r="G53" s="242">
        <f t="shared" si="0"/>
        <v>0</v>
      </c>
    </row>
    <row r="54" spans="1:7" x14ac:dyDescent="0.2">
      <c r="A54" s="241">
        <v>14</v>
      </c>
      <c r="B54" s="250">
        <v>210086580</v>
      </c>
      <c r="C54" s="237" t="s">
        <v>1757</v>
      </c>
      <c r="D54" s="237" t="s">
        <v>178</v>
      </c>
      <c r="E54" s="251">
        <v>30</v>
      </c>
      <c r="F54" s="242">
        <v>0</v>
      </c>
      <c r="G54" s="242">
        <f t="shared" si="0"/>
        <v>0</v>
      </c>
    </row>
    <row r="55" spans="1:7" x14ac:dyDescent="0.2">
      <c r="A55" s="241">
        <v>15</v>
      </c>
      <c r="B55" s="250">
        <v>210086591</v>
      </c>
      <c r="C55" s="237" t="s">
        <v>1758</v>
      </c>
      <c r="D55" s="237" t="s">
        <v>178</v>
      </c>
      <c r="E55" s="251">
        <v>100</v>
      </c>
      <c r="F55" s="242">
        <v>0</v>
      </c>
      <c r="G55" s="242">
        <f t="shared" si="0"/>
        <v>0</v>
      </c>
    </row>
    <row r="56" spans="1:7" x14ac:dyDescent="0.2">
      <c r="A56" s="241">
        <v>16</v>
      </c>
      <c r="B56" s="250">
        <v>210101000</v>
      </c>
      <c r="C56" s="237" t="s">
        <v>1759</v>
      </c>
      <c r="D56" s="237" t="s">
        <v>1744</v>
      </c>
      <c r="E56" s="251">
        <v>100</v>
      </c>
      <c r="F56" s="242">
        <v>0</v>
      </c>
      <c r="G56" s="242">
        <f t="shared" si="0"/>
        <v>0</v>
      </c>
    </row>
    <row r="57" spans="1:7" x14ac:dyDescent="0.2">
      <c r="A57" s="241">
        <v>17</v>
      </c>
      <c r="B57" s="250">
        <v>210101003</v>
      </c>
      <c r="C57" s="237" t="s">
        <v>1760</v>
      </c>
      <c r="D57" s="237" t="s">
        <v>1744</v>
      </c>
      <c r="E57" s="251">
        <v>20</v>
      </c>
      <c r="F57" s="242">
        <v>0</v>
      </c>
      <c r="G57" s="242">
        <f t="shared" si="0"/>
        <v>0</v>
      </c>
    </row>
    <row r="58" spans="1:7" x14ac:dyDescent="0.2">
      <c r="A58" s="241">
        <v>18</v>
      </c>
      <c r="B58" s="250">
        <v>210103030</v>
      </c>
      <c r="C58" s="237" t="s">
        <v>1761</v>
      </c>
      <c r="D58" s="237" t="s">
        <v>1744</v>
      </c>
      <c r="E58" s="251">
        <v>5</v>
      </c>
      <c r="F58" s="242">
        <v>0</v>
      </c>
      <c r="G58" s="242">
        <f>E58*F58</f>
        <v>0</v>
      </c>
    </row>
    <row r="59" spans="1:7" x14ac:dyDescent="0.2">
      <c r="A59" s="241">
        <v>19</v>
      </c>
      <c r="B59" s="250">
        <v>210103030</v>
      </c>
      <c r="C59" s="237" t="s">
        <v>1762</v>
      </c>
      <c r="D59" s="237" t="s">
        <v>1744</v>
      </c>
      <c r="E59" s="251">
        <v>2</v>
      </c>
      <c r="F59" s="242">
        <v>0</v>
      </c>
      <c r="G59" s="242">
        <f t="shared" si="0"/>
        <v>0</v>
      </c>
    </row>
    <row r="60" spans="1:7" x14ac:dyDescent="0.2">
      <c r="A60" s="241">
        <v>20</v>
      </c>
      <c r="B60" s="250">
        <v>210111070</v>
      </c>
      <c r="C60" s="238" t="s">
        <v>1763</v>
      </c>
      <c r="D60" s="237" t="s">
        <v>1744</v>
      </c>
      <c r="E60" s="251">
        <v>2</v>
      </c>
      <c r="F60" s="242">
        <v>0</v>
      </c>
      <c r="G60" s="242">
        <f t="shared" si="0"/>
        <v>0</v>
      </c>
    </row>
    <row r="61" spans="1:7" x14ac:dyDescent="0.2">
      <c r="A61" s="241">
        <v>21</v>
      </c>
      <c r="B61" s="250">
        <v>210111073</v>
      </c>
      <c r="C61" s="238" t="s">
        <v>1764</v>
      </c>
      <c r="D61" s="237" t="s">
        <v>1744</v>
      </c>
      <c r="E61" s="251">
        <v>4</v>
      </c>
      <c r="F61" s="242">
        <v>0</v>
      </c>
      <c r="G61" s="242">
        <f t="shared" si="0"/>
        <v>0</v>
      </c>
    </row>
    <row r="62" spans="1:7" x14ac:dyDescent="0.2">
      <c r="A62" s="241">
        <v>22</v>
      </c>
      <c r="B62" s="250">
        <v>210111073</v>
      </c>
      <c r="C62" s="238" t="s">
        <v>1765</v>
      </c>
      <c r="D62" s="237" t="s">
        <v>1744</v>
      </c>
      <c r="E62" s="251">
        <v>1</v>
      </c>
      <c r="F62" s="242">
        <v>0</v>
      </c>
      <c r="G62" s="242">
        <f>E62*F62</f>
        <v>0</v>
      </c>
    </row>
    <row r="63" spans="1:7" x14ac:dyDescent="0.2">
      <c r="A63" s="241">
        <v>23</v>
      </c>
      <c r="B63" s="250">
        <v>210111081</v>
      </c>
      <c r="C63" s="238" t="s">
        <v>1766</v>
      </c>
      <c r="D63" s="237" t="s">
        <v>1744</v>
      </c>
      <c r="E63" s="251">
        <v>6</v>
      </c>
      <c r="F63" s="242">
        <v>0</v>
      </c>
      <c r="G63" s="242">
        <f>E63*F63</f>
        <v>0</v>
      </c>
    </row>
    <row r="64" spans="1:7" x14ac:dyDescent="0.2">
      <c r="A64" s="241">
        <v>24</v>
      </c>
      <c r="B64" s="250">
        <v>210111081</v>
      </c>
      <c r="C64" s="238" t="s">
        <v>1767</v>
      </c>
      <c r="D64" s="237" t="s">
        <v>1744</v>
      </c>
      <c r="E64" s="251">
        <v>1</v>
      </c>
      <c r="F64" s="242">
        <v>0</v>
      </c>
      <c r="G64" s="242">
        <f t="shared" si="0"/>
        <v>0</v>
      </c>
    </row>
    <row r="65" spans="1:7" x14ac:dyDescent="0.2">
      <c r="A65" s="241">
        <v>25</v>
      </c>
      <c r="B65" s="250">
        <v>210113012</v>
      </c>
      <c r="C65" s="238" t="s">
        <v>1768</v>
      </c>
      <c r="D65" s="237" t="s">
        <v>1744</v>
      </c>
      <c r="E65" s="251">
        <v>5</v>
      </c>
      <c r="F65" s="242">
        <v>0</v>
      </c>
      <c r="G65" s="242">
        <f t="shared" si="0"/>
        <v>0</v>
      </c>
    </row>
    <row r="66" spans="1:7" x14ac:dyDescent="0.2">
      <c r="A66" s="241">
        <v>26</v>
      </c>
      <c r="B66" s="250">
        <v>210113041</v>
      </c>
      <c r="C66" s="237" t="s">
        <v>1769</v>
      </c>
      <c r="D66" s="237" t="s">
        <v>1744</v>
      </c>
      <c r="E66" s="251">
        <v>12</v>
      </c>
      <c r="F66" s="242">
        <v>0</v>
      </c>
      <c r="G66" s="242">
        <f>E66*F66</f>
        <v>0</v>
      </c>
    </row>
    <row r="67" spans="1:7" x14ac:dyDescent="0.2">
      <c r="A67" s="241">
        <v>27</v>
      </c>
      <c r="B67" s="250">
        <v>210113042</v>
      </c>
      <c r="C67" s="237" t="s">
        <v>1770</v>
      </c>
      <c r="D67" s="237" t="s">
        <v>1744</v>
      </c>
      <c r="E67" s="251">
        <v>1</v>
      </c>
      <c r="F67" s="242">
        <v>0</v>
      </c>
      <c r="G67" s="242">
        <f>E67*F67</f>
        <v>0</v>
      </c>
    </row>
    <row r="68" spans="1:7" x14ac:dyDescent="0.2">
      <c r="A68" s="241">
        <v>28</v>
      </c>
      <c r="B68" s="250">
        <v>210113043</v>
      </c>
      <c r="C68" s="237" t="s">
        <v>1771</v>
      </c>
      <c r="D68" s="237" t="s">
        <v>1744</v>
      </c>
      <c r="E68" s="251">
        <v>1</v>
      </c>
      <c r="F68" s="242">
        <v>0</v>
      </c>
      <c r="G68" s="242">
        <f t="shared" si="0"/>
        <v>0</v>
      </c>
    </row>
    <row r="69" spans="1:7" x14ac:dyDescent="0.2">
      <c r="A69" s="241">
        <v>29</v>
      </c>
      <c r="B69" s="250">
        <v>210113044</v>
      </c>
      <c r="C69" s="237" t="s">
        <v>1772</v>
      </c>
      <c r="D69" s="237" t="s">
        <v>1744</v>
      </c>
      <c r="E69" s="251">
        <v>1</v>
      </c>
      <c r="F69" s="242">
        <v>0</v>
      </c>
      <c r="G69" s="242">
        <f t="shared" si="0"/>
        <v>0</v>
      </c>
    </row>
    <row r="70" spans="1:7" x14ac:dyDescent="0.2">
      <c r="A70" s="241">
        <v>30</v>
      </c>
      <c r="B70" s="250">
        <v>210111074</v>
      </c>
      <c r="C70" s="237" t="s">
        <v>1773</v>
      </c>
      <c r="D70" s="237" t="s">
        <v>1744</v>
      </c>
      <c r="E70" s="251">
        <v>2</v>
      </c>
      <c r="F70" s="242">
        <v>0</v>
      </c>
      <c r="G70" s="242">
        <f t="shared" si="0"/>
        <v>0</v>
      </c>
    </row>
    <row r="71" spans="1:7" x14ac:dyDescent="0.2">
      <c r="A71" s="241">
        <v>31</v>
      </c>
      <c r="B71" s="252" t="s">
        <v>1774</v>
      </c>
      <c r="C71" s="238" t="s">
        <v>1775</v>
      </c>
      <c r="D71" s="237" t="s">
        <v>1744</v>
      </c>
      <c r="E71" s="251">
        <v>9</v>
      </c>
      <c r="F71" s="242">
        <v>0</v>
      </c>
      <c r="G71" s="242">
        <f t="shared" si="0"/>
        <v>0</v>
      </c>
    </row>
    <row r="72" spans="1:7" x14ac:dyDescent="0.2">
      <c r="A72" s="241">
        <v>32</v>
      </c>
      <c r="B72" s="252" t="s">
        <v>1776</v>
      </c>
      <c r="C72" s="238" t="s">
        <v>1777</v>
      </c>
      <c r="D72" s="237" t="s">
        <v>1744</v>
      </c>
      <c r="E72" s="251">
        <v>17</v>
      </c>
      <c r="F72" s="242">
        <v>0</v>
      </c>
      <c r="G72" s="242">
        <f t="shared" si="0"/>
        <v>0</v>
      </c>
    </row>
    <row r="73" spans="1:7" x14ac:dyDescent="0.2">
      <c r="A73" s="241">
        <v>33</v>
      </c>
      <c r="B73" s="252" t="s">
        <v>1778</v>
      </c>
      <c r="C73" s="238" t="s">
        <v>1779</v>
      </c>
      <c r="D73" s="237" t="s">
        <v>1744</v>
      </c>
      <c r="E73" s="251">
        <v>5</v>
      </c>
      <c r="F73" s="242">
        <v>0</v>
      </c>
      <c r="G73" s="242">
        <f t="shared" si="0"/>
        <v>0</v>
      </c>
    </row>
    <row r="74" spans="1:7" x14ac:dyDescent="0.2">
      <c r="A74" s="241">
        <v>34</v>
      </c>
      <c r="B74" s="252" t="s">
        <v>1780</v>
      </c>
      <c r="C74" s="238" t="s">
        <v>1781</v>
      </c>
      <c r="D74" s="237" t="s">
        <v>1744</v>
      </c>
      <c r="E74" s="251">
        <v>2</v>
      </c>
      <c r="F74" s="242">
        <v>0</v>
      </c>
      <c r="G74" s="242">
        <f t="shared" si="0"/>
        <v>0</v>
      </c>
    </row>
    <row r="75" spans="1:7" x14ac:dyDescent="0.2">
      <c r="A75" s="241">
        <v>35</v>
      </c>
      <c r="B75" s="250">
        <v>210223032</v>
      </c>
      <c r="C75" s="237" t="s">
        <v>1782</v>
      </c>
      <c r="D75" s="237" t="s">
        <v>1744</v>
      </c>
      <c r="E75" s="251">
        <v>10</v>
      </c>
      <c r="F75" s="242">
        <v>0</v>
      </c>
      <c r="G75" s="242">
        <f t="shared" si="0"/>
        <v>0</v>
      </c>
    </row>
    <row r="76" spans="1:7" x14ac:dyDescent="0.2">
      <c r="A76" s="241">
        <v>36</v>
      </c>
      <c r="B76" s="250">
        <v>210223097</v>
      </c>
      <c r="C76" s="237" t="s">
        <v>1783</v>
      </c>
      <c r="D76" s="237" t="s">
        <v>178</v>
      </c>
      <c r="E76" s="251">
        <v>60</v>
      </c>
      <c r="F76" s="242">
        <v>0</v>
      </c>
      <c r="G76" s="242">
        <f t="shared" si="0"/>
        <v>0</v>
      </c>
    </row>
    <row r="77" spans="1:7" x14ac:dyDescent="0.2">
      <c r="A77" s="241">
        <v>37</v>
      </c>
      <c r="B77" s="250">
        <v>210223101</v>
      </c>
      <c r="C77" s="237" t="s">
        <v>1784</v>
      </c>
      <c r="D77" s="237" t="s">
        <v>178</v>
      </c>
      <c r="E77" s="251">
        <v>150</v>
      </c>
      <c r="F77" s="242">
        <v>0</v>
      </c>
      <c r="G77" s="242">
        <f t="shared" si="0"/>
        <v>0</v>
      </c>
    </row>
    <row r="78" spans="1:7" x14ac:dyDescent="0.2">
      <c r="A78" s="241">
        <v>38</v>
      </c>
      <c r="B78" s="250">
        <v>210292079</v>
      </c>
      <c r="C78" s="237" t="s">
        <v>1785</v>
      </c>
      <c r="D78" s="237" t="s">
        <v>1744</v>
      </c>
      <c r="E78" s="251">
        <v>1</v>
      </c>
      <c r="F78" s="242">
        <v>0</v>
      </c>
      <c r="G78" s="242">
        <f t="shared" si="0"/>
        <v>0</v>
      </c>
    </row>
    <row r="79" spans="1:7" x14ac:dyDescent="0.2">
      <c r="A79" s="241">
        <v>39</v>
      </c>
      <c r="B79" s="250">
        <v>210292080</v>
      </c>
      <c r="C79" s="237" t="s">
        <v>1786</v>
      </c>
      <c r="D79" s="237" t="s">
        <v>1744</v>
      </c>
      <c r="E79" s="251">
        <v>2</v>
      </c>
      <c r="F79" s="242">
        <v>0</v>
      </c>
      <c r="G79" s="242">
        <f>E79*F79</f>
        <v>0</v>
      </c>
    </row>
    <row r="80" spans="1:7" x14ac:dyDescent="0.2">
      <c r="A80" s="241">
        <v>40</v>
      </c>
      <c r="B80" s="250">
        <v>210292081</v>
      </c>
      <c r="C80" s="237" t="s">
        <v>1787</v>
      </c>
      <c r="D80" s="237" t="s">
        <v>1744</v>
      </c>
      <c r="E80" s="251">
        <v>1</v>
      </c>
      <c r="F80" s="242">
        <v>0</v>
      </c>
      <c r="G80" s="242">
        <f>E80*F80</f>
        <v>0</v>
      </c>
    </row>
    <row r="81" spans="1:7" x14ac:dyDescent="0.2">
      <c r="A81" s="241">
        <v>41</v>
      </c>
      <c r="B81" s="250">
        <v>210292082</v>
      </c>
      <c r="C81" s="237" t="s">
        <v>1788</v>
      </c>
      <c r="D81" s="237" t="s">
        <v>1744</v>
      </c>
      <c r="E81" s="251">
        <v>1</v>
      </c>
      <c r="F81" s="242">
        <v>0</v>
      </c>
      <c r="G81" s="242">
        <f>E81*F81</f>
        <v>0</v>
      </c>
    </row>
    <row r="82" spans="1:7" x14ac:dyDescent="0.2">
      <c r="A82" s="241">
        <v>42</v>
      </c>
      <c r="B82" s="250">
        <v>210292083</v>
      </c>
      <c r="C82" s="237" t="s">
        <v>1789</v>
      </c>
      <c r="D82" s="237" t="s">
        <v>1744</v>
      </c>
      <c r="E82" s="251">
        <v>1</v>
      </c>
      <c r="F82" s="242">
        <v>0</v>
      </c>
      <c r="G82" s="242">
        <f>E82*F82</f>
        <v>0</v>
      </c>
    </row>
    <row r="83" spans="1:7" x14ac:dyDescent="0.2">
      <c r="A83" s="241">
        <v>43</v>
      </c>
      <c r="B83" s="250">
        <v>210292084</v>
      </c>
      <c r="C83" s="237" t="s">
        <v>1790</v>
      </c>
      <c r="D83" s="237" t="s">
        <v>1744</v>
      </c>
      <c r="E83" s="251">
        <v>2</v>
      </c>
      <c r="F83" s="242">
        <v>0</v>
      </c>
      <c r="G83" s="242">
        <f t="shared" si="0"/>
        <v>0</v>
      </c>
    </row>
    <row r="84" spans="1:7" x14ac:dyDescent="0.2">
      <c r="A84" s="244">
        <v>44</v>
      </c>
      <c r="B84" s="253">
        <v>210292086</v>
      </c>
      <c r="C84" s="240" t="s">
        <v>1791</v>
      </c>
      <c r="D84" s="240" t="s">
        <v>1744</v>
      </c>
      <c r="E84" s="254">
        <v>1</v>
      </c>
      <c r="F84" s="245">
        <v>0</v>
      </c>
      <c r="G84" s="245">
        <f t="shared" si="0"/>
        <v>0</v>
      </c>
    </row>
    <row r="85" spans="1:7" x14ac:dyDescent="0.2">
      <c r="F85" s="242" t="s">
        <v>1532</v>
      </c>
      <c r="G85" s="255">
        <f>SUM(G41:G84)</f>
        <v>0</v>
      </c>
    </row>
    <row r="87" spans="1:7" x14ac:dyDescent="0.2">
      <c r="A87" s="248"/>
      <c r="B87" s="248" t="s">
        <v>1792</v>
      </c>
      <c r="C87" s="248"/>
      <c r="D87" s="248"/>
      <c r="E87" s="248"/>
      <c r="F87" s="248"/>
      <c r="G87" s="248"/>
    </row>
    <row r="89" spans="1:7" x14ac:dyDescent="0.2">
      <c r="A89" s="244" t="s">
        <v>1736</v>
      </c>
      <c r="B89" s="240" t="s">
        <v>1737</v>
      </c>
      <c r="C89" s="240" t="s">
        <v>1738</v>
      </c>
      <c r="D89" s="240" t="s">
        <v>1739</v>
      </c>
      <c r="E89" s="249" t="s">
        <v>1740</v>
      </c>
      <c r="F89" s="249" t="s">
        <v>1741</v>
      </c>
      <c r="G89" s="249" t="s">
        <v>1742</v>
      </c>
    </row>
    <row r="90" spans="1:7" x14ac:dyDescent="0.2">
      <c r="A90" s="241">
        <v>1</v>
      </c>
      <c r="B90" s="252" t="s">
        <v>1793</v>
      </c>
      <c r="C90" s="237" t="s">
        <v>1794</v>
      </c>
      <c r="D90" s="237" t="s">
        <v>1744</v>
      </c>
      <c r="E90" s="251">
        <v>50</v>
      </c>
      <c r="F90" s="242">
        <v>0</v>
      </c>
      <c r="G90" s="242">
        <f t="shared" ref="G90:G135" si="1">E90*F90</f>
        <v>0</v>
      </c>
    </row>
    <row r="91" spans="1:7" x14ac:dyDescent="0.2">
      <c r="A91" s="241">
        <v>2</v>
      </c>
      <c r="B91" s="252" t="s">
        <v>1795</v>
      </c>
      <c r="C91" s="237" t="s">
        <v>1796</v>
      </c>
      <c r="D91" s="237" t="s">
        <v>826</v>
      </c>
      <c r="E91" s="251">
        <v>50</v>
      </c>
      <c r="F91" s="242">
        <v>0</v>
      </c>
      <c r="G91" s="242">
        <f t="shared" si="1"/>
        <v>0</v>
      </c>
    </row>
    <row r="92" spans="1:7" x14ac:dyDescent="0.2">
      <c r="A92" s="241">
        <v>3</v>
      </c>
      <c r="B92" s="252" t="s">
        <v>1797</v>
      </c>
      <c r="C92" s="237" t="s">
        <v>1798</v>
      </c>
      <c r="D92" s="237" t="s">
        <v>1744</v>
      </c>
      <c r="E92" s="251">
        <v>25</v>
      </c>
      <c r="F92" s="242">
        <v>0</v>
      </c>
      <c r="G92" s="242">
        <f t="shared" si="1"/>
        <v>0</v>
      </c>
    </row>
    <row r="93" spans="1:7" x14ac:dyDescent="0.2">
      <c r="A93" s="241">
        <v>4</v>
      </c>
      <c r="B93" s="252" t="s">
        <v>1795</v>
      </c>
      <c r="C93" s="237" t="s">
        <v>1796</v>
      </c>
      <c r="D93" s="237" t="s">
        <v>826</v>
      </c>
      <c r="E93" s="251">
        <v>25</v>
      </c>
      <c r="F93" s="242">
        <v>0</v>
      </c>
      <c r="G93" s="242">
        <f t="shared" si="1"/>
        <v>0</v>
      </c>
    </row>
    <row r="94" spans="1:7" x14ac:dyDescent="0.2">
      <c r="A94" s="241">
        <v>5</v>
      </c>
      <c r="B94" s="252" t="s">
        <v>1799</v>
      </c>
      <c r="C94" s="238" t="s">
        <v>1749</v>
      </c>
      <c r="D94" s="237" t="s">
        <v>178</v>
      </c>
      <c r="E94" s="251">
        <v>50</v>
      </c>
      <c r="F94" s="242">
        <v>0</v>
      </c>
      <c r="G94" s="242">
        <f t="shared" si="1"/>
        <v>0</v>
      </c>
    </row>
    <row r="95" spans="1:7" x14ac:dyDescent="0.2">
      <c r="A95" s="241">
        <v>6</v>
      </c>
      <c r="B95" s="252" t="s">
        <v>1800</v>
      </c>
      <c r="C95" s="237" t="s">
        <v>1801</v>
      </c>
      <c r="D95" s="237" t="s">
        <v>1744</v>
      </c>
      <c r="E95" s="251">
        <v>500</v>
      </c>
      <c r="F95" s="242">
        <v>0</v>
      </c>
      <c r="G95" s="242">
        <f t="shared" si="1"/>
        <v>0</v>
      </c>
    </row>
    <row r="96" spans="1:7" x14ac:dyDescent="0.2">
      <c r="A96" s="241">
        <v>7</v>
      </c>
      <c r="B96" s="252" t="s">
        <v>1802</v>
      </c>
      <c r="C96" s="237" t="s">
        <v>1803</v>
      </c>
      <c r="D96" s="237" t="s">
        <v>178</v>
      </c>
      <c r="E96" s="251">
        <v>10</v>
      </c>
      <c r="F96" s="242">
        <v>0</v>
      </c>
      <c r="G96" s="242">
        <f t="shared" si="1"/>
        <v>0</v>
      </c>
    </row>
    <row r="97" spans="1:7" x14ac:dyDescent="0.2">
      <c r="A97" s="241">
        <v>8</v>
      </c>
      <c r="B97" s="252" t="s">
        <v>1802</v>
      </c>
      <c r="C97" s="237" t="s">
        <v>1804</v>
      </c>
      <c r="D97" s="237" t="s">
        <v>178</v>
      </c>
      <c r="E97" s="251">
        <v>10</v>
      </c>
      <c r="F97" s="242">
        <v>0</v>
      </c>
      <c r="G97" s="242">
        <f t="shared" si="1"/>
        <v>0</v>
      </c>
    </row>
    <row r="98" spans="1:7" x14ac:dyDescent="0.2">
      <c r="A98" s="241">
        <v>9</v>
      </c>
      <c r="B98" s="252" t="s">
        <v>1805</v>
      </c>
      <c r="C98" s="237" t="s">
        <v>1806</v>
      </c>
      <c r="D98" s="237" t="s">
        <v>178</v>
      </c>
      <c r="E98" s="251">
        <v>55</v>
      </c>
      <c r="F98" s="242">
        <v>0</v>
      </c>
      <c r="G98" s="242">
        <f t="shared" si="1"/>
        <v>0</v>
      </c>
    </row>
    <row r="99" spans="1:7" x14ac:dyDescent="0.2">
      <c r="A99" s="241">
        <v>10</v>
      </c>
      <c r="B99" s="252" t="s">
        <v>1807</v>
      </c>
      <c r="C99" s="237" t="s">
        <v>1808</v>
      </c>
      <c r="D99" s="237" t="s">
        <v>178</v>
      </c>
      <c r="E99" s="251">
        <v>70</v>
      </c>
      <c r="F99" s="242">
        <v>0</v>
      </c>
      <c r="G99" s="242">
        <f t="shared" si="1"/>
        <v>0</v>
      </c>
    </row>
    <row r="100" spans="1:7" x14ac:dyDescent="0.2">
      <c r="A100" s="241">
        <v>11</v>
      </c>
      <c r="B100" s="252" t="s">
        <v>1809</v>
      </c>
      <c r="C100" s="237" t="s">
        <v>1810</v>
      </c>
      <c r="D100" s="237" t="s">
        <v>178</v>
      </c>
      <c r="E100" s="251">
        <v>200</v>
      </c>
      <c r="F100" s="242">
        <v>0</v>
      </c>
      <c r="G100" s="242">
        <f t="shared" si="1"/>
        <v>0</v>
      </c>
    </row>
    <row r="101" spans="1:7" x14ac:dyDescent="0.2">
      <c r="A101" s="241">
        <v>12</v>
      </c>
      <c r="B101" s="252" t="s">
        <v>1811</v>
      </c>
      <c r="C101" s="237" t="s">
        <v>1812</v>
      </c>
      <c r="D101" s="237" t="s">
        <v>178</v>
      </c>
      <c r="E101" s="251">
        <v>300</v>
      </c>
      <c r="F101" s="242">
        <v>0</v>
      </c>
      <c r="G101" s="242">
        <f t="shared" si="1"/>
        <v>0</v>
      </c>
    </row>
    <row r="102" spans="1:7" x14ac:dyDescent="0.2">
      <c r="A102" s="241">
        <v>13</v>
      </c>
      <c r="B102" s="252" t="s">
        <v>1813</v>
      </c>
      <c r="C102" s="237" t="s">
        <v>1814</v>
      </c>
      <c r="D102" s="237" t="s">
        <v>178</v>
      </c>
      <c r="E102" s="251">
        <v>30</v>
      </c>
      <c r="F102" s="242">
        <v>0</v>
      </c>
      <c r="G102" s="242">
        <f t="shared" si="1"/>
        <v>0</v>
      </c>
    </row>
    <row r="103" spans="1:7" x14ac:dyDescent="0.2">
      <c r="A103" s="241">
        <v>14</v>
      </c>
      <c r="B103" s="252" t="s">
        <v>1815</v>
      </c>
      <c r="C103" s="237" t="s">
        <v>1816</v>
      </c>
      <c r="D103" s="237" t="s">
        <v>178</v>
      </c>
      <c r="E103" s="251">
        <v>200</v>
      </c>
      <c r="F103" s="242">
        <v>0</v>
      </c>
      <c r="G103" s="242">
        <f t="shared" si="1"/>
        <v>0</v>
      </c>
    </row>
    <row r="104" spans="1:7" x14ac:dyDescent="0.2">
      <c r="A104" s="241">
        <v>15</v>
      </c>
      <c r="B104" s="252" t="s">
        <v>1817</v>
      </c>
      <c r="C104" s="237" t="s">
        <v>1818</v>
      </c>
      <c r="D104" s="237" t="s">
        <v>178</v>
      </c>
      <c r="E104" s="251">
        <v>100</v>
      </c>
      <c r="F104" s="242">
        <v>0</v>
      </c>
      <c r="G104" s="242">
        <f t="shared" si="1"/>
        <v>0</v>
      </c>
    </row>
    <row r="105" spans="1:7" x14ac:dyDescent="0.2">
      <c r="A105" s="241">
        <v>16</v>
      </c>
      <c r="B105" s="252" t="s">
        <v>1819</v>
      </c>
      <c r="C105" s="238" t="s">
        <v>1820</v>
      </c>
      <c r="D105" s="237" t="s">
        <v>1744</v>
      </c>
      <c r="E105" s="251">
        <v>2</v>
      </c>
      <c r="F105" s="242">
        <v>0</v>
      </c>
      <c r="G105" s="242">
        <f t="shared" si="1"/>
        <v>0</v>
      </c>
    </row>
    <row r="106" spans="1:7" x14ac:dyDescent="0.2">
      <c r="A106" s="241">
        <v>17</v>
      </c>
      <c r="B106" s="252" t="s">
        <v>1821</v>
      </c>
      <c r="C106" s="238" t="s">
        <v>1822</v>
      </c>
      <c r="D106" s="237" t="s">
        <v>1744</v>
      </c>
      <c r="E106" s="251">
        <v>2</v>
      </c>
      <c r="F106" s="242">
        <v>0</v>
      </c>
      <c r="G106" s="242">
        <f t="shared" si="1"/>
        <v>0</v>
      </c>
    </row>
    <row r="107" spans="1:7" x14ac:dyDescent="0.2">
      <c r="A107" s="241">
        <v>18</v>
      </c>
      <c r="B107" s="252" t="s">
        <v>1823</v>
      </c>
      <c r="C107" s="238" t="s">
        <v>1824</v>
      </c>
      <c r="D107" s="237" t="s">
        <v>1744</v>
      </c>
      <c r="E107" s="251">
        <v>2</v>
      </c>
      <c r="F107" s="242">
        <v>0</v>
      </c>
      <c r="G107" s="242">
        <f t="shared" si="1"/>
        <v>0</v>
      </c>
    </row>
    <row r="108" spans="1:7" x14ac:dyDescent="0.2">
      <c r="A108" s="241">
        <v>19</v>
      </c>
      <c r="B108" s="252" t="s">
        <v>1825</v>
      </c>
      <c r="C108" s="238" t="s">
        <v>1826</v>
      </c>
      <c r="D108" s="237" t="s">
        <v>1744</v>
      </c>
      <c r="E108" s="251">
        <v>4</v>
      </c>
      <c r="F108" s="242">
        <v>0</v>
      </c>
      <c r="G108" s="242">
        <f t="shared" si="1"/>
        <v>0</v>
      </c>
    </row>
    <row r="109" spans="1:7" x14ac:dyDescent="0.2">
      <c r="A109" s="241">
        <v>20</v>
      </c>
      <c r="B109" s="252" t="s">
        <v>1821</v>
      </c>
      <c r="C109" s="238" t="s">
        <v>1822</v>
      </c>
      <c r="D109" s="237" t="s">
        <v>1744</v>
      </c>
      <c r="E109" s="251">
        <v>4</v>
      </c>
      <c r="F109" s="242">
        <v>0</v>
      </c>
      <c r="G109" s="242">
        <f t="shared" si="1"/>
        <v>0</v>
      </c>
    </row>
    <row r="110" spans="1:7" x14ac:dyDescent="0.2">
      <c r="A110" s="241">
        <v>21</v>
      </c>
      <c r="B110" s="252" t="s">
        <v>1823</v>
      </c>
      <c r="C110" s="238" t="s">
        <v>1824</v>
      </c>
      <c r="D110" s="237" t="s">
        <v>1744</v>
      </c>
      <c r="E110" s="251">
        <v>4</v>
      </c>
      <c r="F110" s="242">
        <v>0</v>
      </c>
      <c r="G110" s="242">
        <f t="shared" si="1"/>
        <v>0</v>
      </c>
    </row>
    <row r="111" spans="1:7" x14ac:dyDescent="0.2">
      <c r="A111" s="241">
        <v>22</v>
      </c>
      <c r="B111" s="252" t="s">
        <v>1825</v>
      </c>
      <c r="C111" s="238" t="s">
        <v>1827</v>
      </c>
      <c r="D111" s="237" t="s">
        <v>1744</v>
      </c>
      <c r="E111" s="251">
        <v>3</v>
      </c>
      <c r="F111" s="242">
        <v>0</v>
      </c>
      <c r="G111" s="242">
        <f t="shared" si="1"/>
        <v>0</v>
      </c>
    </row>
    <row r="112" spans="1:7" x14ac:dyDescent="0.2">
      <c r="A112" s="241">
        <v>23</v>
      </c>
      <c r="B112" s="252" t="s">
        <v>1821</v>
      </c>
      <c r="C112" s="238" t="s">
        <v>1822</v>
      </c>
      <c r="D112" s="237" t="s">
        <v>1744</v>
      </c>
      <c r="E112" s="251">
        <v>3</v>
      </c>
      <c r="F112" s="242">
        <v>0</v>
      </c>
      <c r="G112" s="242">
        <f t="shared" si="1"/>
        <v>0</v>
      </c>
    </row>
    <row r="113" spans="1:7" x14ac:dyDescent="0.2">
      <c r="A113" s="241">
        <v>24</v>
      </c>
      <c r="B113" s="252" t="s">
        <v>1823</v>
      </c>
      <c r="C113" s="238" t="s">
        <v>1824</v>
      </c>
      <c r="D113" s="237" t="s">
        <v>1744</v>
      </c>
      <c r="E113" s="251">
        <v>3</v>
      </c>
      <c r="F113" s="242">
        <v>0</v>
      </c>
      <c r="G113" s="242">
        <f t="shared" si="1"/>
        <v>0</v>
      </c>
    </row>
    <row r="114" spans="1:7" x14ac:dyDescent="0.2">
      <c r="A114" s="241">
        <v>25</v>
      </c>
      <c r="B114" s="252" t="s">
        <v>1828</v>
      </c>
      <c r="C114" s="238" t="s">
        <v>1829</v>
      </c>
      <c r="D114" s="237" t="s">
        <v>1744</v>
      </c>
      <c r="E114" s="251">
        <v>5</v>
      </c>
      <c r="F114" s="242">
        <v>0</v>
      </c>
      <c r="G114" s="242">
        <f t="shared" si="1"/>
        <v>0</v>
      </c>
    </row>
    <row r="115" spans="1:7" x14ac:dyDescent="0.2">
      <c r="A115" s="241">
        <v>26</v>
      </c>
      <c r="B115" s="252" t="s">
        <v>1828</v>
      </c>
      <c r="C115" s="238" t="s">
        <v>1830</v>
      </c>
      <c r="D115" s="237" t="s">
        <v>1744</v>
      </c>
      <c r="E115" s="251">
        <v>12</v>
      </c>
      <c r="F115" s="242">
        <v>0</v>
      </c>
      <c r="G115" s="242">
        <f t="shared" si="1"/>
        <v>0</v>
      </c>
    </row>
    <row r="116" spans="1:7" x14ac:dyDescent="0.2">
      <c r="A116" s="241">
        <v>27</v>
      </c>
      <c r="B116" s="252" t="s">
        <v>1831</v>
      </c>
      <c r="C116" s="238" t="s">
        <v>1832</v>
      </c>
      <c r="D116" s="237" t="s">
        <v>1744</v>
      </c>
      <c r="E116" s="251">
        <v>6</v>
      </c>
      <c r="F116" s="242">
        <v>0</v>
      </c>
      <c r="G116" s="242">
        <f t="shared" si="1"/>
        <v>0</v>
      </c>
    </row>
    <row r="117" spans="1:7" x14ac:dyDescent="0.2">
      <c r="A117" s="241">
        <v>28</v>
      </c>
      <c r="B117" s="252" t="s">
        <v>1833</v>
      </c>
      <c r="C117" s="238" t="s">
        <v>1834</v>
      </c>
      <c r="D117" s="237" t="s">
        <v>1744</v>
      </c>
      <c r="E117" s="251">
        <v>1</v>
      </c>
      <c r="F117" s="242">
        <v>0</v>
      </c>
      <c r="G117" s="242">
        <f t="shared" si="1"/>
        <v>0</v>
      </c>
    </row>
    <row r="118" spans="1:7" x14ac:dyDescent="0.2">
      <c r="A118" s="241">
        <v>29</v>
      </c>
      <c r="B118" s="252" t="s">
        <v>1835</v>
      </c>
      <c r="C118" s="237" t="s">
        <v>1773</v>
      </c>
      <c r="D118" s="237" t="s">
        <v>1744</v>
      </c>
      <c r="E118" s="251">
        <v>2</v>
      </c>
      <c r="F118" s="242">
        <v>0</v>
      </c>
      <c r="G118" s="242">
        <f t="shared" si="1"/>
        <v>0</v>
      </c>
    </row>
    <row r="119" spans="1:7" x14ac:dyDescent="0.2">
      <c r="A119" s="241">
        <v>30</v>
      </c>
      <c r="B119" s="252" t="s">
        <v>1836</v>
      </c>
      <c r="C119" s="238" t="s">
        <v>1837</v>
      </c>
      <c r="D119" s="237" t="s">
        <v>1744</v>
      </c>
      <c r="E119" s="251">
        <v>1</v>
      </c>
      <c r="F119" s="242">
        <v>0</v>
      </c>
      <c r="G119" s="242">
        <f t="shared" si="1"/>
        <v>0</v>
      </c>
    </row>
    <row r="120" spans="1:7" x14ac:dyDescent="0.2">
      <c r="A120" s="241">
        <v>31</v>
      </c>
      <c r="B120" s="252" t="s">
        <v>1795</v>
      </c>
      <c r="C120" s="237" t="s">
        <v>1796</v>
      </c>
      <c r="D120" s="237" t="s">
        <v>826</v>
      </c>
      <c r="E120" s="251">
        <v>1.5</v>
      </c>
      <c r="F120" s="242">
        <v>0</v>
      </c>
      <c r="G120" s="242">
        <f t="shared" si="1"/>
        <v>0</v>
      </c>
    </row>
    <row r="121" spans="1:7" x14ac:dyDescent="0.2">
      <c r="A121" s="241">
        <v>32</v>
      </c>
      <c r="B121" s="252" t="s">
        <v>1838</v>
      </c>
      <c r="C121" s="237" t="s">
        <v>1771</v>
      </c>
      <c r="D121" s="237" t="s">
        <v>1744</v>
      </c>
      <c r="E121" s="251">
        <v>1</v>
      </c>
      <c r="F121" s="242">
        <v>0</v>
      </c>
      <c r="G121" s="242">
        <f t="shared" si="1"/>
        <v>0</v>
      </c>
    </row>
    <row r="122" spans="1:7" x14ac:dyDescent="0.2">
      <c r="A122" s="241">
        <v>33</v>
      </c>
      <c r="B122" s="252" t="s">
        <v>1839</v>
      </c>
      <c r="C122" s="237" t="s">
        <v>1772</v>
      </c>
      <c r="D122" s="237" t="s">
        <v>1744</v>
      </c>
      <c r="E122" s="251">
        <v>1</v>
      </c>
      <c r="F122" s="242">
        <v>0</v>
      </c>
      <c r="G122" s="242">
        <f t="shared" si="1"/>
        <v>0</v>
      </c>
    </row>
    <row r="123" spans="1:7" x14ac:dyDescent="0.2">
      <c r="A123" s="241">
        <v>34</v>
      </c>
      <c r="B123" s="252" t="s">
        <v>1774</v>
      </c>
      <c r="C123" s="238" t="s">
        <v>1775</v>
      </c>
      <c r="D123" s="237" t="s">
        <v>1744</v>
      </c>
      <c r="E123" s="251">
        <v>4</v>
      </c>
      <c r="F123" s="242">
        <v>0</v>
      </c>
      <c r="G123" s="242">
        <f t="shared" si="1"/>
        <v>0</v>
      </c>
    </row>
    <row r="124" spans="1:7" x14ac:dyDescent="0.2">
      <c r="A124" s="241">
        <v>35</v>
      </c>
      <c r="B124" s="252" t="s">
        <v>1776</v>
      </c>
      <c r="C124" s="238" t="s">
        <v>1777</v>
      </c>
      <c r="D124" s="237" t="s">
        <v>1744</v>
      </c>
      <c r="E124" s="251">
        <v>17</v>
      </c>
      <c r="F124" s="242">
        <v>0</v>
      </c>
      <c r="G124" s="242">
        <f t="shared" si="1"/>
        <v>0</v>
      </c>
    </row>
    <row r="125" spans="1:7" x14ac:dyDescent="0.2">
      <c r="A125" s="241">
        <v>36</v>
      </c>
      <c r="B125" s="252" t="s">
        <v>1778</v>
      </c>
      <c r="C125" s="238" t="s">
        <v>1779</v>
      </c>
      <c r="D125" s="237" t="s">
        <v>1744</v>
      </c>
      <c r="E125" s="251">
        <v>5</v>
      </c>
      <c r="F125" s="242">
        <v>0</v>
      </c>
      <c r="G125" s="242">
        <f t="shared" si="1"/>
        <v>0</v>
      </c>
    </row>
    <row r="126" spans="1:7" x14ac:dyDescent="0.2">
      <c r="A126" s="241">
        <v>37</v>
      </c>
      <c r="B126" s="252" t="s">
        <v>1780</v>
      </c>
      <c r="C126" s="238" t="s">
        <v>1781</v>
      </c>
      <c r="D126" s="237" t="s">
        <v>1744</v>
      </c>
      <c r="E126" s="251">
        <v>2</v>
      </c>
      <c r="F126" s="242">
        <v>0</v>
      </c>
      <c r="G126" s="242">
        <f t="shared" si="1"/>
        <v>0</v>
      </c>
    </row>
    <row r="127" spans="1:7" x14ac:dyDescent="0.2">
      <c r="A127" s="241">
        <v>38</v>
      </c>
      <c r="B127" s="252" t="s">
        <v>1840</v>
      </c>
      <c r="C127" s="237" t="s">
        <v>1841</v>
      </c>
      <c r="D127" s="237" t="s">
        <v>1744</v>
      </c>
      <c r="E127" s="251">
        <v>2</v>
      </c>
      <c r="F127" s="242">
        <v>0</v>
      </c>
      <c r="G127" s="242">
        <f t="shared" si="1"/>
        <v>0</v>
      </c>
    </row>
    <row r="128" spans="1:7" x14ac:dyDescent="0.2">
      <c r="A128" s="241">
        <v>39</v>
      </c>
      <c r="B128" s="252" t="s">
        <v>1842</v>
      </c>
      <c r="C128" s="237" t="s">
        <v>1843</v>
      </c>
      <c r="D128" s="237" t="s">
        <v>1744</v>
      </c>
      <c r="E128" s="251">
        <v>10</v>
      </c>
      <c r="F128" s="242">
        <v>0</v>
      </c>
      <c r="G128" s="242">
        <f t="shared" si="1"/>
        <v>0</v>
      </c>
    </row>
    <row r="129" spans="1:7" x14ac:dyDescent="0.2">
      <c r="A129" s="241">
        <v>40</v>
      </c>
      <c r="B129" s="252" t="s">
        <v>1844</v>
      </c>
      <c r="C129" s="237" t="s">
        <v>1845</v>
      </c>
      <c r="D129" s="237" t="s">
        <v>1744</v>
      </c>
      <c r="E129" s="251">
        <v>10</v>
      </c>
      <c r="F129" s="242">
        <v>0</v>
      </c>
      <c r="G129" s="242">
        <f t="shared" si="1"/>
        <v>0</v>
      </c>
    </row>
    <row r="130" spans="1:7" x14ac:dyDescent="0.2">
      <c r="A130" s="241">
        <v>41</v>
      </c>
      <c r="B130" s="252" t="s">
        <v>1846</v>
      </c>
      <c r="C130" s="237" t="s">
        <v>1847</v>
      </c>
      <c r="D130" s="237" t="s">
        <v>178</v>
      </c>
      <c r="E130" s="251">
        <v>60</v>
      </c>
      <c r="F130" s="242">
        <v>0</v>
      </c>
      <c r="G130" s="242">
        <f t="shared" si="1"/>
        <v>0</v>
      </c>
    </row>
    <row r="131" spans="1:7" x14ac:dyDescent="0.2">
      <c r="A131" s="241">
        <v>42</v>
      </c>
      <c r="B131" s="252" t="s">
        <v>1848</v>
      </c>
      <c r="C131" s="237" t="s">
        <v>1849</v>
      </c>
      <c r="D131" s="237" t="s">
        <v>178</v>
      </c>
      <c r="E131" s="251">
        <v>150</v>
      </c>
      <c r="F131" s="242">
        <v>0</v>
      </c>
      <c r="G131" s="242">
        <f t="shared" si="1"/>
        <v>0</v>
      </c>
    </row>
    <row r="132" spans="1:7" x14ac:dyDescent="0.2">
      <c r="A132" s="241">
        <v>43</v>
      </c>
      <c r="B132" s="252" t="s">
        <v>1850</v>
      </c>
      <c r="C132" s="237" t="s">
        <v>1851</v>
      </c>
      <c r="D132" s="237" t="s">
        <v>1744</v>
      </c>
      <c r="E132" s="251">
        <v>1</v>
      </c>
      <c r="F132" s="242">
        <v>0</v>
      </c>
      <c r="G132" s="242">
        <f t="shared" si="1"/>
        <v>0</v>
      </c>
    </row>
    <row r="133" spans="1:7" x14ac:dyDescent="0.2">
      <c r="A133" s="241">
        <v>44</v>
      </c>
      <c r="B133" s="252" t="s">
        <v>1852</v>
      </c>
      <c r="C133" s="237" t="s">
        <v>1853</v>
      </c>
      <c r="D133" s="237" t="s">
        <v>1744</v>
      </c>
      <c r="E133" s="251">
        <v>1</v>
      </c>
      <c r="F133" s="242">
        <v>0</v>
      </c>
      <c r="G133" s="242">
        <f t="shared" si="1"/>
        <v>0</v>
      </c>
    </row>
    <row r="134" spans="1:7" x14ac:dyDescent="0.2">
      <c r="A134" s="241">
        <v>45</v>
      </c>
      <c r="B134" s="252" t="s">
        <v>1852</v>
      </c>
      <c r="C134" s="237" t="s">
        <v>1854</v>
      </c>
      <c r="D134" s="237" t="s">
        <v>1744</v>
      </c>
      <c r="E134" s="251">
        <v>1</v>
      </c>
      <c r="F134" s="242">
        <v>0</v>
      </c>
      <c r="G134" s="242">
        <f t="shared" si="1"/>
        <v>0</v>
      </c>
    </row>
    <row r="135" spans="1:7" x14ac:dyDescent="0.2">
      <c r="A135" s="244">
        <v>46</v>
      </c>
      <c r="B135" s="256" t="s">
        <v>1855</v>
      </c>
      <c r="C135" s="240" t="s">
        <v>1856</v>
      </c>
      <c r="D135" s="240" t="s">
        <v>1744</v>
      </c>
      <c r="E135" s="254">
        <v>1</v>
      </c>
      <c r="F135" s="245">
        <v>0</v>
      </c>
      <c r="G135" s="245">
        <f t="shared" si="1"/>
        <v>0</v>
      </c>
    </row>
    <row r="136" spans="1:7" x14ac:dyDescent="0.2">
      <c r="F136" s="242"/>
      <c r="G136" s="242">
        <f>SUM(G90:G135)</f>
        <v>0</v>
      </c>
    </row>
    <row r="137" spans="1:7" x14ac:dyDescent="0.2">
      <c r="C137" s="237" t="s">
        <v>1857</v>
      </c>
      <c r="G137" s="242">
        <f>G136*0.05</f>
        <v>0</v>
      </c>
    </row>
    <row r="138" spans="1:7" x14ac:dyDescent="0.2">
      <c r="C138" s="237" t="s">
        <v>1858</v>
      </c>
      <c r="G138" s="242">
        <f>G136+G137</f>
        <v>0</v>
      </c>
    </row>
    <row r="139" spans="1:7" x14ac:dyDescent="0.2">
      <c r="C139" s="237" t="s">
        <v>1859</v>
      </c>
      <c r="G139" s="242">
        <f>G138*0.05</f>
        <v>0</v>
      </c>
    </row>
    <row r="140" spans="1:7" x14ac:dyDescent="0.2">
      <c r="C140" s="237" t="s">
        <v>1860</v>
      </c>
      <c r="G140" s="255">
        <f>G138+G139</f>
        <v>0</v>
      </c>
    </row>
    <row r="141" spans="1:7" ht="12" customHeight="1" x14ac:dyDescent="0.2"/>
    <row r="145" spans="1:7" x14ac:dyDescent="0.2">
      <c r="A145" s="248"/>
      <c r="B145" s="248" t="s">
        <v>1861</v>
      </c>
      <c r="C145" s="248"/>
      <c r="D145" s="248"/>
      <c r="E145" s="248"/>
      <c r="F145" s="248"/>
      <c r="G145" s="248"/>
    </row>
    <row r="147" spans="1:7" x14ac:dyDescent="0.2">
      <c r="A147" s="244" t="s">
        <v>1736</v>
      </c>
      <c r="B147" s="240" t="s">
        <v>1737</v>
      </c>
      <c r="C147" s="240" t="s">
        <v>1738</v>
      </c>
      <c r="D147" s="240" t="s">
        <v>1739</v>
      </c>
      <c r="E147" s="249" t="s">
        <v>1740</v>
      </c>
      <c r="F147" s="249" t="s">
        <v>1741</v>
      </c>
      <c r="G147" s="249" t="s">
        <v>1742</v>
      </c>
    </row>
    <row r="148" spans="1:7" x14ac:dyDescent="0.2">
      <c r="A148" s="241">
        <v>1</v>
      </c>
      <c r="B148" s="237" t="s">
        <v>1862</v>
      </c>
      <c r="C148" s="237" t="s">
        <v>1863</v>
      </c>
      <c r="D148" s="237" t="s">
        <v>1744</v>
      </c>
      <c r="E148" s="251">
        <v>1</v>
      </c>
      <c r="F148" s="242">
        <v>0</v>
      </c>
      <c r="G148" s="242">
        <f>E148*F148</f>
        <v>0</v>
      </c>
    </row>
    <row r="149" spans="1:7" x14ac:dyDescent="0.2">
      <c r="A149" s="241">
        <v>2</v>
      </c>
      <c r="B149" s="237" t="s">
        <v>1864</v>
      </c>
      <c r="C149" s="237" t="s">
        <v>1865</v>
      </c>
      <c r="D149" s="237" t="s">
        <v>1744</v>
      </c>
      <c r="E149" s="251">
        <v>1</v>
      </c>
      <c r="F149" s="242">
        <v>0</v>
      </c>
      <c r="G149" s="242">
        <f>E149*F149</f>
        <v>0</v>
      </c>
    </row>
    <row r="150" spans="1:7" x14ac:dyDescent="0.2">
      <c r="A150" s="244">
        <v>3</v>
      </c>
      <c r="B150" s="240" t="s">
        <v>1866</v>
      </c>
      <c r="C150" s="240" t="s">
        <v>1867</v>
      </c>
      <c r="D150" s="240" t="s">
        <v>1744</v>
      </c>
      <c r="E150" s="254">
        <v>1</v>
      </c>
      <c r="F150" s="245">
        <v>0</v>
      </c>
      <c r="G150" s="245">
        <f>E150*F150</f>
        <v>0</v>
      </c>
    </row>
    <row r="151" spans="1:7" x14ac:dyDescent="0.2">
      <c r="F151" s="242" t="s">
        <v>1532</v>
      </c>
      <c r="G151" s="255">
        <f>SUM(G148:G150)</f>
        <v>0</v>
      </c>
    </row>
    <row r="155" spans="1:7" x14ac:dyDescent="0.2">
      <c r="A155" s="248"/>
      <c r="B155" s="248" t="s">
        <v>1868</v>
      </c>
      <c r="C155" s="248"/>
      <c r="D155" s="248"/>
      <c r="E155" s="248"/>
      <c r="F155" s="248"/>
      <c r="G155" s="248"/>
    </row>
    <row r="157" spans="1:7" x14ac:dyDescent="0.2">
      <c r="A157" s="244" t="s">
        <v>1736</v>
      </c>
      <c r="B157" s="240" t="s">
        <v>1737</v>
      </c>
      <c r="C157" s="240" t="s">
        <v>1738</v>
      </c>
      <c r="D157" s="240" t="s">
        <v>1739</v>
      </c>
      <c r="E157" s="249" t="s">
        <v>1740</v>
      </c>
      <c r="F157" s="249" t="s">
        <v>1741</v>
      </c>
      <c r="G157" s="249" t="s">
        <v>1742</v>
      </c>
    </row>
    <row r="158" spans="1:7" x14ac:dyDescent="0.2">
      <c r="A158" s="241">
        <v>1</v>
      </c>
      <c r="B158" s="252" t="s">
        <v>1869</v>
      </c>
      <c r="C158" s="237" t="s">
        <v>1870</v>
      </c>
      <c r="D158" s="237" t="s">
        <v>1744</v>
      </c>
      <c r="E158" s="257">
        <v>1</v>
      </c>
      <c r="F158" s="242">
        <v>0</v>
      </c>
      <c r="G158" s="242">
        <f>E158*F158</f>
        <v>0</v>
      </c>
    </row>
    <row r="159" spans="1:7" x14ac:dyDescent="0.2">
      <c r="A159" s="244">
        <v>2</v>
      </c>
      <c r="B159" s="256" t="s">
        <v>1871</v>
      </c>
      <c r="C159" s="240" t="s">
        <v>1872</v>
      </c>
      <c r="D159" s="240" t="s">
        <v>1744</v>
      </c>
      <c r="E159" s="258">
        <v>1</v>
      </c>
      <c r="F159" s="245">
        <v>0</v>
      </c>
      <c r="G159" s="245">
        <f>E159*F159</f>
        <v>0</v>
      </c>
    </row>
    <row r="160" spans="1:7" x14ac:dyDescent="0.2">
      <c r="F160" s="242" t="s">
        <v>1532</v>
      </c>
      <c r="G160" s="255">
        <f>SUM(G158:G159)</f>
        <v>0</v>
      </c>
    </row>
    <row r="165" spans="1:7" x14ac:dyDescent="0.2">
      <c r="A165" s="248"/>
      <c r="B165" s="248" t="s">
        <v>1873</v>
      </c>
      <c r="C165" s="248"/>
      <c r="D165" s="248"/>
      <c r="E165" s="248"/>
      <c r="F165" s="248"/>
      <c r="G165" s="248"/>
    </row>
    <row r="167" spans="1:7" x14ac:dyDescent="0.2">
      <c r="A167" s="244" t="s">
        <v>1736</v>
      </c>
      <c r="B167" s="240" t="s">
        <v>1737</v>
      </c>
      <c r="C167" s="240" t="s">
        <v>1738</v>
      </c>
      <c r="D167" s="240" t="s">
        <v>1739</v>
      </c>
      <c r="E167" s="249" t="s">
        <v>1740</v>
      </c>
      <c r="F167" s="249" t="s">
        <v>1741</v>
      </c>
      <c r="G167" s="249" t="s">
        <v>1742</v>
      </c>
    </row>
    <row r="168" spans="1:7" x14ac:dyDescent="0.2">
      <c r="A168" s="259">
        <v>1</v>
      </c>
      <c r="B168" s="260"/>
      <c r="C168" s="260" t="s">
        <v>1874</v>
      </c>
      <c r="D168" s="260" t="s">
        <v>1875</v>
      </c>
      <c r="E168" s="261">
        <v>12</v>
      </c>
      <c r="F168" s="262">
        <v>0</v>
      </c>
      <c r="G168" s="262">
        <f>E168*F168</f>
        <v>0</v>
      </c>
    </row>
    <row r="169" spans="1:7" x14ac:dyDescent="0.2">
      <c r="F169" s="237" t="s">
        <v>1532</v>
      </c>
      <c r="G169" s="255">
        <f>SUM(G168)</f>
        <v>0</v>
      </c>
    </row>
    <row r="174" spans="1:7" x14ac:dyDescent="0.2">
      <c r="A174" s="248"/>
      <c r="B174" s="248" t="s">
        <v>1876</v>
      </c>
      <c r="C174" s="248"/>
      <c r="D174" s="248"/>
      <c r="E174" s="248"/>
      <c r="F174" s="248"/>
      <c r="G174" s="248"/>
    </row>
    <row r="176" spans="1:7" x14ac:dyDescent="0.2">
      <c r="A176" s="244" t="s">
        <v>1736</v>
      </c>
      <c r="B176" s="240" t="s">
        <v>1737</v>
      </c>
      <c r="C176" s="240" t="s">
        <v>1738</v>
      </c>
      <c r="D176" s="240" t="s">
        <v>1739</v>
      </c>
      <c r="E176" s="249" t="s">
        <v>1740</v>
      </c>
      <c r="F176" s="249" t="s">
        <v>1741</v>
      </c>
      <c r="G176" s="249" t="s">
        <v>1742</v>
      </c>
    </row>
    <row r="177" spans="1:7" x14ac:dyDescent="0.2">
      <c r="A177" s="241">
        <v>1</v>
      </c>
      <c r="C177" s="237" t="s">
        <v>1877</v>
      </c>
      <c r="D177" s="237" t="s">
        <v>1875</v>
      </c>
      <c r="E177" s="251">
        <v>8</v>
      </c>
      <c r="F177" s="242">
        <v>0</v>
      </c>
      <c r="G177" s="242">
        <f t="shared" ref="G177:G182" si="2">E177*F177</f>
        <v>0</v>
      </c>
    </row>
    <row r="178" spans="1:7" x14ac:dyDescent="0.2">
      <c r="A178" s="241">
        <v>2</v>
      </c>
      <c r="C178" s="237" t="s">
        <v>1878</v>
      </c>
      <c r="D178" s="237" t="s">
        <v>1875</v>
      </c>
      <c r="E178" s="251">
        <v>20</v>
      </c>
      <c r="F178" s="242">
        <v>0</v>
      </c>
      <c r="G178" s="242">
        <f t="shared" si="2"/>
        <v>0</v>
      </c>
    </row>
    <row r="179" spans="1:7" x14ac:dyDescent="0.2">
      <c r="A179" s="241">
        <v>3</v>
      </c>
      <c r="C179" s="237" t="s">
        <v>1879</v>
      </c>
      <c r="D179" s="237" t="s">
        <v>1875</v>
      </c>
      <c r="E179" s="251">
        <v>4</v>
      </c>
      <c r="F179" s="242">
        <v>0</v>
      </c>
      <c r="G179" s="242">
        <f t="shared" si="2"/>
        <v>0</v>
      </c>
    </row>
    <row r="180" spans="1:7" x14ac:dyDescent="0.2">
      <c r="A180" s="241">
        <v>4</v>
      </c>
      <c r="C180" s="237" t="s">
        <v>1880</v>
      </c>
      <c r="D180" s="237" t="s">
        <v>1875</v>
      </c>
      <c r="E180" s="251">
        <v>60</v>
      </c>
      <c r="F180" s="242">
        <v>0</v>
      </c>
      <c r="G180" s="242">
        <f t="shared" si="2"/>
        <v>0</v>
      </c>
    </row>
    <row r="181" spans="1:7" x14ac:dyDescent="0.2">
      <c r="A181" s="241">
        <v>5</v>
      </c>
      <c r="C181" s="237" t="s">
        <v>1881</v>
      </c>
      <c r="D181" s="237" t="s">
        <v>1875</v>
      </c>
      <c r="E181" s="251">
        <v>15</v>
      </c>
      <c r="F181" s="242">
        <v>0</v>
      </c>
      <c r="G181" s="242">
        <f t="shared" si="2"/>
        <v>0</v>
      </c>
    </row>
    <row r="182" spans="1:7" x14ac:dyDescent="0.2">
      <c r="A182" s="244">
        <v>6</v>
      </c>
      <c r="B182" s="240"/>
      <c r="C182" s="240" t="s">
        <v>1882</v>
      </c>
      <c r="D182" s="240" t="s">
        <v>1875</v>
      </c>
      <c r="E182" s="254">
        <v>10</v>
      </c>
      <c r="F182" s="245">
        <v>0</v>
      </c>
      <c r="G182" s="245">
        <f t="shared" si="2"/>
        <v>0</v>
      </c>
    </row>
    <row r="183" spans="1:7" x14ac:dyDescent="0.2">
      <c r="F183" s="242" t="s">
        <v>1532</v>
      </c>
      <c r="G183" s="255">
        <f>SUM(G177:G182)</f>
        <v>0</v>
      </c>
    </row>
  </sheetData>
  <mergeCells count="1">
    <mergeCell ref="A8:D8"/>
  </mergeCells>
  <pageMargins left="0.78740157499999996" right="0.78740157499999996" top="0.984251969" bottom="0.984251969" header="0.4921259845" footer="0.4921259845"/>
  <pageSetup paperSize="9" scale="8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01"/>
  <sheetViews>
    <sheetView tabSelected="1" view="pageBreakPreview" zoomScaleNormal="100" zoomScaleSheetLayoutView="100" workbookViewId="0">
      <selection activeCell="B4" sqref="B4"/>
    </sheetView>
  </sheetViews>
  <sheetFormatPr defaultColWidth="12" defaultRowHeight="10.5" x14ac:dyDescent="0.15"/>
  <cols>
    <col min="1" max="1" width="5.33203125" style="263" customWidth="1"/>
    <col min="2" max="2" width="91.1640625" style="354" customWidth="1"/>
    <col min="3" max="3" width="20.5" style="263" customWidth="1"/>
    <col min="4" max="4" width="18.6640625" style="263" customWidth="1"/>
    <col min="5" max="5" width="9.1640625" style="263" customWidth="1"/>
    <col min="6" max="6" width="14.83203125" style="265" customWidth="1"/>
    <col min="7" max="7" width="19.33203125" style="263" customWidth="1"/>
    <col min="8" max="89" width="12" style="266"/>
    <col min="90" max="90" width="5.33203125" style="266" customWidth="1"/>
    <col min="91" max="91" width="91.1640625" style="266" customWidth="1"/>
    <col min="92" max="92" width="15.6640625" style="266" customWidth="1"/>
    <col min="93" max="93" width="20.5" style="266" customWidth="1"/>
    <col min="94" max="94" width="18.6640625" style="266" customWidth="1"/>
    <col min="95" max="95" width="9.1640625" style="266" customWidth="1"/>
    <col min="96" max="96" width="14.83203125" style="266" customWidth="1"/>
    <col min="97" max="97" width="19.33203125" style="266" customWidth="1"/>
    <col min="98" max="99" width="10.1640625" style="266" customWidth="1"/>
    <col min="100" max="100" width="12.5" style="266" customWidth="1"/>
    <col min="101" max="101" width="12.33203125" style="266" customWidth="1"/>
    <col min="102" max="102" width="17.1640625" style="266" customWidth="1"/>
    <col min="103" max="103" width="14" style="266" customWidth="1"/>
    <col min="104" max="104" width="12" style="266"/>
    <col min="105" max="105" width="13.83203125" style="266" customWidth="1"/>
    <col min="106" max="108" width="12" style="266"/>
    <col min="109" max="109" width="14.83203125" style="266" customWidth="1"/>
    <col min="110" max="114" width="12" style="266"/>
    <col min="115" max="115" width="12.1640625" style="266" customWidth="1"/>
    <col min="116" max="116" width="15.6640625" style="266" customWidth="1"/>
    <col min="117" max="117" width="16.33203125" style="266" customWidth="1"/>
    <col min="118" max="118" width="16.83203125" style="266" customWidth="1"/>
    <col min="119" max="170" width="12" style="266"/>
    <col min="171" max="171" width="18" style="266" customWidth="1"/>
    <col min="172" max="345" width="12" style="266"/>
    <col min="346" max="346" width="5.33203125" style="266" customWidth="1"/>
    <col min="347" max="347" width="91.1640625" style="266" customWidth="1"/>
    <col min="348" max="348" width="15.6640625" style="266" customWidth="1"/>
    <col min="349" max="349" width="20.5" style="266" customWidth="1"/>
    <col min="350" max="350" width="18.6640625" style="266" customWidth="1"/>
    <col min="351" max="351" width="9.1640625" style="266" customWidth="1"/>
    <col min="352" max="352" width="14.83203125" style="266" customWidth="1"/>
    <col min="353" max="353" width="19.33203125" style="266" customWidth="1"/>
    <col min="354" max="355" width="10.1640625" style="266" customWidth="1"/>
    <col min="356" max="356" width="12.5" style="266" customWidth="1"/>
    <col min="357" max="357" width="12.33203125" style="266" customWidth="1"/>
    <col min="358" max="358" width="17.1640625" style="266" customWidth="1"/>
    <col min="359" max="359" width="14" style="266" customWidth="1"/>
    <col min="360" max="360" width="12" style="266"/>
    <col min="361" max="361" width="13.83203125" style="266" customWidth="1"/>
    <col min="362" max="364" width="12" style="266"/>
    <col min="365" max="365" width="14.83203125" style="266" customWidth="1"/>
    <col min="366" max="370" width="12" style="266"/>
    <col min="371" max="371" width="12.1640625" style="266" customWidth="1"/>
    <col min="372" max="372" width="15.6640625" style="266" customWidth="1"/>
    <col min="373" max="373" width="16.33203125" style="266" customWidth="1"/>
    <col min="374" max="374" width="16.83203125" style="266" customWidth="1"/>
    <col min="375" max="426" width="12" style="266"/>
    <col min="427" max="427" width="18" style="266" customWidth="1"/>
    <col min="428" max="601" width="12" style="266"/>
    <col min="602" max="602" width="5.33203125" style="266" customWidth="1"/>
    <col min="603" max="603" width="91.1640625" style="266" customWidth="1"/>
    <col min="604" max="604" width="15.6640625" style="266" customWidth="1"/>
    <col min="605" max="605" width="20.5" style="266" customWidth="1"/>
    <col min="606" max="606" width="18.6640625" style="266" customWidth="1"/>
    <col min="607" max="607" width="9.1640625" style="266" customWidth="1"/>
    <col min="608" max="608" width="14.83203125" style="266" customWidth="1"/>
    <col min="609" max="609" width="19.33203125" style="266" customWidth="1"/>
    <col min="610" max="611" width="10.1640625" style="266" customWidth="1"/>
    <col min="612" max="612" width="12.5" style="266" customWidth="1"/>
    <col min="613" max="613" width="12.33203125" style="266" customWidth="1"/>
    <col min="614" max="614" width="17.1640625" style="266" customWidth="1"/>
    <col min="615" max="615" width="14" style="266" customWidth="1"/>
    <col min="616" max="616" width="12" style="266"/>
    <col min="617" max="617" width="13.83203125" style="266" customWidth="1"/>
    <col min="618" max="620" width="12" style="266"/>
    <col min="621" max="621" width="14.83203125" style="266" customWidth="1"/>
    <col min="622" max="626" width="12" style="266"/>
    <col min="627" max="627" width="12.1640625" style="266" customWidth="1"/>
    <col min="628" max="628" width="15.6640625" style="266" customWidth="1"/>
    <col min="629" max="629" width="16.33203125" style="266" customWidth="1"/>
    <col min="630" max="630" width="16.83203125" style="266" customWidth="1"/>
    <col min="631" max="682" width="12" style="266"/>
    <col min="683" max="683" width="18" style="266" customWidth="1"/>
    <col min="684" max="857" width="12" style="266"/>
    <col min="858" max="858" width="5.33203125" style="266" customWidth="1"/>
    <col min="859" max="859" width="91.1640625" style="266" customWidth="1"/>
    <col min="860" max="860" width="15.6640625" style="266" customWidth="1"/>
    <col min="861" max="861" width="20.5" style="266" customWidth="1"/>
    <col min="862" max="862" width="18.6640625" style="266" customWidth="1"/>
    <col min="863" max="863" width="9.1640625" style="266" customWidth="1"/>
    <col min="864" max="864" width="14.83203125" style="266" customWidth="1"/>
    <col min="865" max="865" width="19.33203125" style="266" customWidth="1"/>
    <col min="866" max="867" width="10.1640625" style="266" customWidth="1"/>
    <col min="868" max="868" width="12.5" style="266" customWidth="1"/>
    <col min="869" max="869" width="12.33203125" style="266" customWidth="1"/>
    <col min="870" max="870" width="17.1640625" style="266" customWidth="1"/>
    <col min="871" max="871" width="14" style="266" customWidth="1"/>
    <col min="872" max="872" width="12" style="266"/>
    <col min="873" max="873" width="13.83203125" style="266" customWidth="1"/>
    <col min="874" max="876" width="12" style="266"/>
    <col min="877" max="877" width="14.83203125" style="266" customWidth="1"/>
    <col min="878" max="882" width="12" style="266"/>
    <col min="883" max="883" width="12.1640625" style="266" customWidth="1"/>
    <col min="884" max="884" width="15.6640625" style="266" customWidth="1"/>
    <col min="885" max="885" width="16.33203125" style="266" customWidth="1"/>
    <col min="886" max="886" width="16.83203125" style="266" customWidth="1"/>
    <col min="887" max="938" width="12" style="266"/>
    <col min="939" max="939" width="18" style="266" customWidth="1"/>
    <col min="940" max="1113" width="12" style="266"/>
    <col min="1114" max="1114" width="5.33203125" style="266" customWidth="1"/>
    <col min="1115" max="1115" width="91.1640625" style="266" customWidth="1"/>
    <col min="1116" max="1116" width="15.6640625" style="266" customWidth="1"/>
    <col min="1117" max="1117" width="20.5" style="266" customWidth="1"/>
    <col min="1118" max="1118" width="18.6640625" style="266" customWidth="1"/>
    <col min="1119" max="1119" width="9.1640625" style="266" customWidth="1"/>
    <col min="1120" max="1120" width="14.83203125" style="266" customWidth="1"/>
    <col min="1121" max="1121" width="19.33203125" style="266" customWidth="1"/>
    <col min="1122" max="1123" width="10.1640625" style="266" customWidth="1"/>
    <col min="1124" max="1124" width="12.5" style="266" customWidth="1"/>
    <col min="1125" max="1125" width="12.33203125" style="266" customWidth="1"/>
    <col min="1126" max="1126" width="17.1640625" style="266" customWidth="1"/>
    <col min="1127" max="1127" width="14" style="266" customWidth="1"/>
    <col min="1128" max="1128" width="12" style="266"/>
    <col min="1129" max="1129" width="13.83203125" style="266" customWidth="1"/>
    <col min="1130" max="1132" width="12" style="266"/>
    <col min="1133" max="1133" width="14.83203125" style="266" customWidth="1"/>
    <col min="1134" max="1138" width="12" style="266"/>
    <col min="1139" max="1139" width="12.1640625" style="266" customWidth="1"/>
    <col min="1140" max="1140" width="15.6640625" style="266" customWidth="1"/>
    <col min="1141" max="1141" width="16.33203125" style="266" customWidth="1"/>
    <col min="1142" max="1142" width="16.83203125" style="266" customWidth="1"/>
    <col min="1143" max="1194" width="12" style="266"/>
    <col min="1195" max="1195" width="18" style="266" customWidth="1"/>
    <col min="1196" max="1369" width="12" style="266"/>
    <col min="1370" max="1370" width="5.33203125" style="266" customWidth="1"/>
    <col min="1371" max="1371" width="91.1640625" style="266" customWidth="1"/>
    <col min="1372" max="1372" width="15.6640625" style="266" customWidth="1"/>
    <col min="1373" max="1373" width="20.5" style="266" customWidth="1"/>
    <col min="1374" max="1374" width="18.6640625" style="266" customWidth="1"/>
    <col min="1375" max="1375" width="9.1640625" style="266" customWidth="1"/>
    <col min="1376" max="1376" width="14.83203125" style="266" customWidth="1"/>
    <col min="1377" max="1377" width="19.33203125" style="266" customWidth="1"/>
    <col min="1378" max="1379" width="10.1640625" style="266" customWidth="1"/>
    <col min="1380" max="1380" width="12.5" style="266" customWidth="1"/>
    <col min="1381" max="1381" width="12.33203125" style="266" customWidth="1"/>
    <col min="1382" max="1382" width="17.1640625" style="266" customWidth="1"/>
    <col min="1383" max="1383" width="14" style="266" customWidth="1"/>
    <col min="1384" max="1384" width="12" style="266"/>
    <col min="1385" max="1385" width="13.83203125" style="266" customWidth="1"/>
    <col min="1386" max="1388" width="12" style="266"/>
    <col min="1389" max="1389" width="14.83203125" style="266" customWidth="1"/>
    <col min="1390" max="1394" width="12" style="266"/>
    <col min="1395" max="1395" width="12.1640625" style="266" customWidth="1"/>
    <col min="1396" max="1396" width="15.6640625" style="266" customWidth="1"/>
    <col min="1397" max="1397" width="16.33203125" style="266" customWidth="1"/>
    <col min="1398" max="1398" width="16.83203125" style="266" customWidth="1"/>
    <col min="1399" max="1450" width="12" style="266"/>
    <col min="1451" max="1451" width="18" style="266" customWidth="1"/>
    <col min="1452" max="1625" width="12" style="266"/>
    <col min="1626" max="1626" width="5.33203125" style="266" customWidth="1"/>
    <col min="1627" max="1627" width="91.1640625" style="266" customWidth="1"/>
    <col min="1628" max="1628" width="15.6640625" style="266" customWidth="1"/>
    <col min="1629" max="1629" width="20.5" style="266" customWidth="1"/>
    <col min="1630" max="1630" width="18.6640625" style="266" customWidth="1"/>
    <col min="1631" max="1631" width="9.1640625" style="266" customWidth="1"/>
    <col min="1632" max="1632" width="14.83203125" style="266" customWidth="1"/>
    <col min="1633" max="1633" width="19.33203125" style="266" customWidth="1"/>
    <col min="1634" max="1635" width="10.1640625" style="266" customWidth="1"/>
    <col min="1636" max="1636" width="12.5" style="266" customWidth="1"/>
    <col min="1637" max="1637" width="12.33203125" style="266" customWidth="1"/>
    <col min="1638" max="1638" width="17.1640625" style="266" customWidth="1"/>
    <col min="1639" max="1639" width="14" style="266" customWidth="1"/>
    <col min="1640" max="1640" width="12" style="266"/>
    <col min="1641" max="1641" width="13.83203125" style="266" customWidth="1"/>
    <col min="1642" max="1644" width="12" style="266"/>
    <col min="1645" max="1645" width="14.83203125" style="266" customWidth="1"/>
    <col min="1646" max="1650" width="12" style="266"/>
    <col min="1651" max="1651" width="12.1640625" style="266" customWidth="1"/>
    <col min="1652" max="1652" width="15.6640625" style="266" customWidth="1"/>
    <col min="1653" max="1653" width="16.33203125" style="266" customWidth="1"/>
    <col min="1654" max="1654" width="16.83203125" style="266" customWidth="1"/>
    <col min="1655" max="1706" width="12" style="266"/>
    <col min="1707" max="1707" width="18" style="266" customWidth="1"/>
    <col min="1708" max="1881" width="12" style="266"/>
    <col min="1882" max="1882" width="5.33203125" style="266" customWidth="1"/>
    <col min="1883" max="1883" width="91.1640625" style="266" customWidth="1"/>
    <col min="1884" max="1884" width="15.6640625" style="266" customWidth="1"/>
    <col min="1885" max="1885" width="20.5" style="266" customWidth="1"/>
    <col min="1886" max="1886" width="18.6640625" style="266" customWidth="1"/>
    <col min="1887" max="1887" width="9.1640625" style="266" customWidth="1"/>
    <col min="1888" max="1888" width="14.83203125" style="266" customWidth="1"/>
    <col min="1889" max="1889" width="19.33203125" style="266" customWidth="1"/>
    <col min="1890" max="1891" width="10.1640625" style="266" customWidth="1"/>
    <col min="1892" max="1892" width="12.5" style="266" customWidth="1"/>
    <col min="1893" max="1893" width="12.33203125" style="266" customWidth="1"/>
    <col min="1894" max="1894" width="17.1640625" style="266" customWidth="1"/>
    <col min="1895" max="1895" width="14" style="266" customWidth="1"/>
    <col min="1896" max="1896" width="12" style="266"/>
    <col min="1897" max="1897" width="13.83203125" style="266" customWidth="1"/>
    <col min="1898" max="1900" width="12" style="266"/>
    <col min="1901" max="1901" width="14.83203125" style="266" customWidth="1"/>
    <col min="1902" max="1906" width="12" style="266"/>
    <col min="1907" max="1907" width="12.1640625" style="266" customWidth="1"/>
    <col min="1908" max="1908" width="15.6640625" style="266" customWidth="1"/>
    <col min="1909" max="1909" width="16.33203125" style="266" customWidth="1"/>
    <col min="1910" max="1910" width="16.83203125" style="266" customWidth="1"/>
    <col min="1911" max="1962" width="12" style="266"/>
    <col min="1963" max="1963" width="18" style="266" customWidth="1"/>
    <col min="1964" max="2137" width="12" style="266"/>
    <col min="2138" max="2138" width="5.33203125" style="266" customWidth="1"/>
    <col min="2139" max="2139" width="91.1640625" style="266" customWidth="1"/>
    <col min="2140" max="2140" width="15.6640625" style="266" customWidth="1"/>
    <col min="2141" max="2141" width="20.5" style="266" customWidth="1"/>
    <col min="2142" max="2142" width="18.6640625" style="266" customWidth="1"/>
    <col min="2143" max="2143" width="9.1640625" style="266" customWidth="1"/>
    <col min="2144" max="2144" width="14.83203125" style="266" customWidth="1"/>
    <col min="2145" max="2145" width="19.33203125" style="266" customWidth="1"/>
    <col min="2146" max="2147" width="10.1640625" style="266" customWidth="1"/>
    <col min="2148" max="2148" width="12.5" style="266" customWidth="1"/>
    <col min="2149" max="2149" width="12.33203125" style="266" customWidth="1"/>
    <col min="2150" max="2150" width="17.1640625" style="266" customWidth="1"/>
    <col min="2151" max="2151" width="14" style="266" customWidth="1"/>
    <col min="2152" max="2152" width="12" style="266"/>
    <col min="2153" max="2153" width="13.83203125" style="266" customWidth="1"/>
    <col min="2154" max="2156" width="12" style="266"/>
    <col min="2157" max="2157" width="14.83203125" style="266" customWidth="1"/>
    <col min="2158" max="2162" width="12" style="266"/>
    <col min="2163" max="2163" width="12.1640625" style="266" customWidth="1"/>
    <col min="2164" max="2164" width="15.6640625" style="266" customWidth="1"/>
    <col min="2165" max="2165" width="16.33203125" style="266" customWidth="1"/>
    <col min="2166" max="2166" width="16.83203125" style="266" customWidth="1"/>
    <col min="2167" max="2218" width="12" style="266"/>
    <col min="2219" max="2219" width="18" style="266" customWidth="1"/>
    <col min="2220" max="2393" width="12" style="266"/>
    <col min="2394" max="2394" width="5.33203125" style="266" customWidth="1"/>
    <col min="2395" max="2395" width="91.1640625" style="266" customWidth="1"/>
    <col min="2396" max="2396" width="15.6640625" style="266" customWidth="1"/>
    <col min="2397" max="2397" width="20.5" style="266" customWidth="1"/>
    <col min="2398" max="2398" width="18.6640625" style="266" customWidth="1"/>
    <col min="2399" max="2399" width="9.1640625" style="266" customWidth="1"/>
    <col min="2400" max="2400" width="14.83203125" style="266" customWidth="1"/>
    <col min="2401" max="2401" width="19.33203125" style="266" customWidth="1"/>
    <col min="2402" max="2403" width="10.1640625" style="266" customWidth="1"/>
    <col min="2404" max="2404" width="12.5" style="266" customWidth="1"/>
    <col min="2405" max="2405" width="12.33203125" style="266" customWidth="1"/>
    <col min="2406" max="2406" width="17.1640625" style="266" customWidth="1"/>
    <col min="2407" max="2407" width="14" style="266" customWidth="1"/>
    <col min="2408" max="2408" width="12" style="266"/>
    <col min="2409" max="2409" width="13.83203125" style="266" customWidth="1"/>
    <col min="2410" max="2412" width="12" style="266"/>
    <col min="2413" max="2413" width="14.83203125" style="266" customWidth="1"/>
    <col min="2414" max="2418" width="12" style="266"/>
    <col min="2419" max="2419" width="12.1640625" style="266" customWidth="1"/>
    <col min="2420" max="2420" width="15.6640625" style="266" customWidth="1"/>
    <col min="2421" max="2421" width="16.33203125" style="266" customWidth="1"/>
    <col min="2422" max="2422" width="16.83203125" style="266" customWidth="1"/>
    <col min="2423" max="2474" width="12" style="266"/>
    <col min="2475" max="2475" width="18" style="266" customWidth="1"/>
    <col min="2476" max="2649" width="12" style="266"/>
    <col min="2650" max="2650" width="5.33203125" style="266" customWidth="1"/>
    <col min="2651" max="2651" width="91.1640625" style="266" customWidth="1"/>
    <col min="2652" max="2652" width="15.6640625" style="266" customWidth="1"/>
    <col min="2653" max="2653" width="20.5" style="266" customWidth="1"/>
    <col min="2654" max="2654" width="18.6640625" style="266" customWidth="1"/>
    <col min="2655" max="2655" width="9.1640625" style="266" customWidth="1"/>
    <col min="2656" max="2656" width="14.83203125" style="266" customWidth="1"/>
    <col min="2657" max="2657" width="19.33203125" style="266" customWidth="1"/>
    <col min="2658" max="2659" width="10.1640625" style="266" customWidth="1"/>
    <col min="2660" max="2660" width="12.5" style="266" customWidth="1"/>
    <col min="2661" max="2661" width="12.33203125" style="266" customWidth="1"/>
    <col min="2662" max="2662" width="17.1640625" style="266" customWidth="1"/>
    <col min="2663" max="2663" width="14" style="266" customWidth="1"/>
    <col min="2664" max="2664" width="12" style="266"/>
    <col min="2665" max="2665" width="13.83203125" style="266" customWidth="1"/>
    <col min="2666" max="2668" width="12" style="266"/>
    <col min="2669" max="2669" width="14.83203125" style="266" customWidth="1"/>
    <col min="2670" max="2674" width="12" style="266"/>
    <col min="2675" max="2675" width="12.1640625" style="266" customWidth="1"/>
    <col min="2676" max="2676" width="15.6640625" style="266" customWidth="1"/>
    <col min="2677" max="2677" width="16.33203125" style="266" customWidth="1"/>
    <col min="2678" max="2678" width="16.83203125" style="266" customWidth="1"/>
    <col min="2679" max="2730" width="12" style="266"/>
    <col min="2731" max="2731" width="18" style="266" customWidth="1"/>
    <col min="2732" max="2905" width="12" style="266"/>
    <col min="2906" max="2906" width="5.33203125" style="266" customWidth="1"/>
    <col min="2907" max="2907" width="91.1640625" style="266" customWidth="1"/>
    <col min="2908" max="2908" width="15.6640625" style="266" customWidth="1"/>
    <col min="2909" max="2909" width="20.5" style="266" customWidth="1"/>
    <col min="2910" max="2910" width="18.6640625" style="266" customWidth="1"/>
    <col min="2911" max="2911" width="9.1640625" style="266" customWidth="1"/>
    <col min="2912" max="2912" width="14.83203125" style="266" customWidth="1"/>
    <col min="2913" max="2913" width="19.33203125" style="266" customWidth="1"/>
    <col min="2914" max="2915" width="10.1640625" style="266" customWidth="1"/>
    <col min="2916" max="2916" width="12.5" style="266" customWidth="1"/>
    <col min="2917" max="2917" width="12.33203125" style="266" customWidth="1"/>
    <col min="2918" max="2918" width="17.1640625" style="266" customWidth="1"/>
    <col min="2919" max="2919" width="14" style="266" customWidth="1"/>
    <col min="2920" max="2920" width="12" style="266"/>
    <col min="2921" max="2921" width="13.83203125" style="266" customWidth="1"/>
    <col min="2922" max="2924" width="12" style="266"/>
    <col min="2925" max="2925" width="14.83203125" style="266" customWidth="1"/>
    <col min="2926" max="2930" width="12" style="266"/>
    <col min="2931" max="2931" width="12.1640625" style="266" customWidth="1"/>
    <col min="2932" max="2932" width="15.6640625" style="266" customWidth="1"/>
    <col min="2933" max="2933" width="16.33203125" style="266" customWidth="1"/>
    <col min="2934" max="2934" width="16.83203125" style="266" customWidth="1"/>
    <col min="2935" max="2986" width="12" style="266"/>
    <col min="2987" max="2987" width="18" style="266" customWidth="1"/>
    <col min="2988" max="3161" width="12" style="266"/>
    <col min="3162" max="3162" width="5.33203125" style="266" customWidth="1"/>
    <col min="3163" max="3163" width="91.1640625" style="266" customWidth="1"/>
    <col min="3164" max="3164" width="15.6640625" style="266" customWidth="1"/>
    <col min="3165" max="3165" width="20.5" style="266" customWidth="1"/>
    <col min="3166" max="3166" width="18.6640625" style="266" customWidth="1"/>
    <col min="3167" max="3167" width="9.1640625" style="266" customWidth="1"/>
    <col min="3168" max="3168" width="14.83203125" style="266" customWidth="1"/>
    <col min="3169" max="3169" width="19.33203125" style="266" customWidth="1"/>
    <col min="3170" max="3171" width="10.1640625" style="266" customWidth="1"/>
    <col min="3172" max="3172" width="12.5" style="266" customWidth="1"/>
    <col min="3173" max="3173" width="12.33203125" style="266" customWidth="1"/>
    <col min="3174" max="3174" width="17.1640625" style="266" customWidth="1"/>
    <col min="3175" max="3175" width="14" style="266" customWidth="1"/>
    <col min="3176" max="3176" width="12" style="266"/>
    <col min="3177" max="3177" width="13.83203125" style="266" customWidth="1"/>
    <col min="3178" max="3180" width="12" style="266"/>
    <col min="3181" max="3181" width="14.83203125" style="266" customWidth="1"/>
    <col min="3182" max="3186" width="12" style="266"/>
    <col min="3187" max="3187" width="12.1640625" style="266" customWidth="1"/>
    <col min="3188" max="3188" width="15.6640625" style="266" customWidth="1"/>
    <col min="3189" max="3189" width="16.33203125" style="266" customWidth="1"/>
    <col min="3190" max="3190" width="16.83203125" style="266" customWidth="1"/>
    <col min="3191" max="3242" width="12" style="266"/>
    <col min="3243" max="3243" width="18" style="266" customWidth="1"/>
    <col min="3244" max="3417" width="12" style="266"/>
    <col min="3418" max="3418" width="5.33203125" style="266" customWidth="1"/>
    <col min="3419" max="3419" width="91.1640625" style="266" customWidth="1"/>
    <col min="3420" max="3420" width="15.6640625" style="266" customWidth="1"/>
    <col min="3421" max="3421" width="20.5" style="266" customWidth="1"/>
    <col min="3422" max="3422" width="18.6640625" style="266" customWidth="1"/>
    <col min="3423" max="3423" width="9.1640625" style="266" customWidth="1"/>
    <col min="3424" max="3424" width="14.83203125" style="266" customWidth="1"/>
    <col min="3425" max="3425" width="19.33203125" style="266" customWidth="1"/>
    <col min="3426" max="3427" width="10.1640625" style="266" customWidth="1"/>
    <col min="3428" max="3428" width="12.5" style="266" customWidth="1"/>
    <col min="3429" max="3429" width="12.33203125" style="266" customWidth="1"/>
    <col min="3430" max="3430" width="17.1640625" style="266" customWidth="1"/>
    <col min="3431" max="3431" width="14" style="266" customWidth="1"/>
    <col min="3432" max="3432" width="12" style="266"/>
    <col min="3433" max="3433" width="13.83203125" style="266" customWidth="1"/>
    <col min="3434" max="3436" width="12" style="266"/>
    <col min="3437" max="3437" width="14.83203125" style="266" customWidth="1"/>
    <col min="3438" max="3442" width="12" style="266"/>
    <col min="3443" max="3443" width="12.1640625" style="266" customWidth="1"/>
    <col min="3444" max="3444" width="15.6640625" style="266" customWidth="1"/>
    <col min="3445" max="3445" width="16.33203125" style="266" customWidth="1"/>
    <col min="3446" max="3446" width="16.83203125" style="266" customWidth="1"/>
    <col min="3447" max="3498" width="12" style="266"/>
    <col min="3499" max="3499" width="18" style="266" customWidth="1"/>
    <col min="3500" max="3673" width="12" style="266"/>
    <col min="3674" max="3674" width="5.33203125" style="266" customWidth="1"/>
    <col min="3675" max="3675" width="91.1640625" style="266" customWidth="1"/>
    <col min="3676" max="3676" width="15.6640625" style="266" customWidth="1"/>
    <col min="3677" max="3677" width="20.5" style="266" customWidth="1"/>
    <col min="3678" max="3678" width="18.6640625" style="266" customWidth="1"/>
    <col min="3679" max="3679" width="9.1640625" style="266" customWidth="1"/>
    <col min="3680" max="3680" width="14.83203125" style="266" customWidth="1"/>
    <col min="3681" max="3681" width="19.33203125" style="266" customWidth="1"/>
    <col min="3682" max="3683" width="10.1640625" style="266" customWidth="1"/>
    <col min="3684" max="3684" width="12.5" style="266" customWidth="1"/>
    <col min="3685" max="3685" width="12.33203125" style="266" customWidth="1"/>
    <col min="3686" max="3686" width="17.1640625" style="266" customWidth="1"/>
    <col min="3687" max="3687" width="14" style="266" customWidth="1"/>
    <col min="3688" max="3688" width="12" style="266"/>
    <col min="3689" max="3689" width="13.83203125" style="266" customWidth="1"/>
    <col min="3690" max="3692" width="12" style="266"/>
    <col min="3693" max="3693" width="14.83203125" style="266" customWidth="1"/>
    <col min="3694" max="3698" width="12" style="266"/>
    <col min="3699" max="3699" width="12.1640625" style="266" customWidth="1"/>
    <col min="3700" max="3700" width="15.6640625" style="266" customWidth="1"/>
    <col min="3701" max="3701" width="16.33203125" style="266" customWidth="1"/>
    <col min="3702" max="3702" width="16.83203125" style="266" customWidth="1"/>
    <col min="3703" max="3754" width="12" style="266"/>
    <col min="3755" max="3755" width="18" style="266" customWidth="1"/>
    <col min="3756" max="3929" width="12" style="266"/>
    <col min="3930" max="3930" width="5.33203125" style="266" customWidth="1"/>
    <col min="3931" max="3931" width="91.1640625" style="266" customWidth="1"/>
    <col min="3932" max="3932" width="15.6640625" style="266" customWidth="1"/>
    <col min="3933" max="3933" width="20.5" style="266" customWidth="1"/>
    <col min="3934" max="3934" width="18.6640625" style="266" customWidth="1"/>
    <col min="3935" max="3935" width="9.1640625" style="266" customWidth="1"/>
    <col min="3936" max="3936" width="14.83203125" style="266" customWidth="1"/>
    <col min="3937" max="3937" width="19.33203125" style="266" customWidth="1"/>
    <col min="3938" max="3939" width="10.1640625" style="266" customWidth="1"/>
    <col min="3940" max="3940" width="12.5" style="266" customWidth="1"/>
    <col min="3941" max="3941" width="12.33203125" style="266" customWidth="1"/>
    <col min="3942" max="3942" width="17.1640625" style="266" customWidth="1"/>
    <col min="3943" max="3943" width="14" style="266" customWidth="1"/>
    <col min="3944" max="3944" width="12" style="266"/>
    <col min="3945" max="3945" width="13.83203125" style="266" customWidth="1"/>
    <col min="3946" max="3948" width="12" style="266"/>
    <col min="3949" max="3949" width="14.83203125" style="266" customWidth="1"/>
    <col min="3950" max="3954" width="12" style="266"/>
    <col min="3955" max="3955" width="12.1640625" style="266" customWidth="1"/>
    <col min="3956" max="3956" width="15.6640625" style="266" customWidth="1"/>
    <col min="3957" max="3957" width="16.33203125" style="266" customWidth="1"/>
    <col min="3958" max="3958" width="16.83203125" style="266" customWidth="1"/>
    <col min="3959" max="4010" width="12" style="266"/>
    <col min="4011" max="4011" width="18" style="266" customWidth="1"/>
    <col min="4012" max="4185" width="12" style="266"/>
    <col min="4186" max="4186" width="5.33203125" style="266" customWidth="1"/>
    <col min="4187" max="4187" width="91.1640625" style="266" customWidth="1"/>
    <col min="4188" max="4188" width="15.6640625" style="266" customWidth="1"/>
    <col min="4189" max="4189" width="20.5" style="266" customWidth="1"/>
    <col min="4190" max="4190" width="18.6640625" style="266" customWidth="1"/>
    <col min="4191" max="4191" width="9.1640625" style="266" customWidth="1"/>
    <col min="4192" max="4192" width="14.83203125" style="266" customWidth="1"/>
    <col min="4193" max="4193" width="19.33203125" style="266" customWidth="1"/>
    <col min="4194" max="4195" width="10.1640625" style="266" customWidth="1"/>
    <col min="4196" max="4196" width="12.5" style="266" customWidth="1"/>
    <col min="4197" max="4197" width="12.33203125" style="266" customWidth="1"/>
    <col min="4198" max="4198" width="17.1640625" style="266" customWidth="1"/>
    <col min="4199" max="4199" width="14" style="266" customWidth="1"/>
    <col min="4200" max="4200" width="12" style="266"/>
    <col min="4201" max="4201" width="13.83203125" style="266" customWidth="1"/>
    <col min="4202" max="4204" width="12" style="266"/>
    <col min="4205" max="4205" width="14.83203125" style="266" customWidth="1"/>
    <col min="4206" max="4210" width="12" style="266"/>
    <col min="4211" max="4211" width="12.1640625" style="266" customWidth="1"/>
    <col min="4212" max="4212" width="15.6640625" style="266" customWidth="1"/>
    <col min="4213" max="4213" width="16.33203125" style="266" customWidth="1"/>
    <col min="4214" max="4214" width="16.83203125" style="266" customWidth="1"/>
    <col min="4215" max="4266" width="12" style="266"/>
    <col min="4267" max="4267" width="18" style="266" customWidth="1"/>
    <col min="4268" max="4441" width="12" style="266"/>
    <col min="4442" max="4442" width="5.33203125" style="266" customWidth="1"/>
    <col min="4443" max="4443" width="91.1640625" style="266" customWidth="1"/>
    <col min="4444" max="4444" width="15.6640625" style="266" customWidth="1"/>
    <col min="4445" max="4445" width="20.5" style="266" customWidth="1"/>
    <col min="4446" max="4446" width="18.6640625" style="266" customWidth="1"/>
    <col min="4447" max="4447" width="9.1640625" style="266" customWidth="1"/>
    <col min="4448" max="4448" width="14.83203125" style="266" customWidth="1"/>
    <col min="4449" max="4449" width="19.33203125" style="266" customWidth="1"/>
    <col min="4450" max="4451" width="10.1640625" style="266" customWidth="1"/>
    <col min="4452" max="4452" width="12.5" style="266" customWidth="1"/>
    <col min="4453" max="4453" width="12.33203125" style="266" customWidth="1"/>
    <col min="4454" max="4454" width="17.1640625" style="266" customWidth="1"/>
    <col min="4455" max="4455" width="14" style="266" customWidth="1"/>
    <col min="4456" max="4456" width="12" style="266"/>
    <col min="4457" max="4457" width="13.83203125" style="266" customWidth="1"/>
    <col min="4458" max="4460" width="12" style="266"/>
    <col min="4461" max="4461" width="14.83203125" style="266" customWidth="1"/>
    <col min="4462" max="4466" width="12" style="266"/>
    <col min="4467" max="4467" width="12.1640625" style="266" customWidth="1"/>
    <col min="4468" max="4468" width="15.6640625" style="266" customWidth="1"/>
    <col min="4469" max="4469" width="16.33203125" style="266" customWidth="1"/>
    <col min="4470" max="4470" width="16.83203125" style="266" customWidth="1"/>
    <col min="4471" max="4522" width="12" style="266"/>
    <col min="4523" max="4523" width="18" style="266" customWidth="1"/>
    <col min="4524" max="4697" width="12" style="266"/>
    <col min="4698" max="4698" width="5.33203125" style="266" customWidth="1"/>
    <col min="4699" max="4699" width="91.1640625" style="266" customWidth="1"/>
    <col min="4700" max="4700" width="15.6640625" style="266" customWidth="1"/>
    <col min="4701" max="4701" width="20.5" style="266" customWidth="1"/>
    <col min="4702" max="4702" width="18.6640625" style="266" customWidth="1"/>
    <col min="4703" max="4703" width="9.1640625" style="266" customWidth="1"/>
    <col min="4704" max="4704" width="14.83203125" style="266" customWidth="1"/>
    <col min="4705" max="4705" width="19.33203125" style="266" customWidth="1"/>
    <col min="4706" max="4707" width="10.1640625" style="266" customWidth="1"/>
    <col min="4708" max="4708" width="12.5" style="266" customWidth="1"/>
    <col min="4709" max="4709" width="12.33203125" style="266" customWidth="1"/>
    <col min="4710" max="4710" width="17.1640625" style="266" customWidth="1"/>
    <col min="4711" max="4711" width="14" style="266" customWidth="1"/>
    <col min="4712" max="4712" width="12" style="266"/>
    <col min="4713" max="4713" width="13.83203125" style="266" customWidth="1"/>
    <col min="4714" max="4716" width="12" style="266"/>
    <col min="4717" max="4717" width="14.83203125" style="266" customWidth="1"/>
    <col min="4718" max="4722" width="12" style="266"/>
    <col min="4723" max="4723" width="12.1640625" style="266" customWidth="1"/>
    <col min="4724" max="4724" width="15.6640625" style="266" customWidth="1"/>
    <col min="4725" max="4725" width="16.33203125" style="266" customWidth="1"/>
    <col min="4726" max="4726" width="16.83203125" style="266" customWidth="1"/>
    <col min="4727" max="4778" width="12" style="266"/>
    <col min="4779" max="4779" width="18" style="266" customWidth="1"/>
    <col min="4780" max="4953" width="12" style="266"/>
    <col min="4954" max="4954" width="5.33203125" style="266" customWidth="1"/>
    <col min="4955" max="4955" width="91.1640625" style="266" customWidth="1"/>
    <col min="4956" max="4956" width="15.6640625" style="266" customWidth="1"/>
    <col min="4957" max="4957" width="20.5" style="266" customWidth="1"/>
    <col min="4958" max="4958" width="18.6640625" style="266" customWidth="1"/>
    <col min="4959" max="4959" width="9.1640625" style="266" customWidth="1"/>
    <col min="4960" max="4960" width="14.83203125" style="266" customWidth="1"/>
    <col min="4961" max="4961" width="19.33203125" style="266" customWidth="1"/>
    <col min="4962" max="4963" width="10.1640625" style="266" customWidth="1"/>
    <col min="4964" max="4964" width="12.5" style="266" customWidth="1"/>
    <col min="4965" max="4965" width="12.33203125" style="266" customWidth="1"/>
    <col min="4966" max="4966" width="17.1640625" style="266" customWidth="1"/>
    <col min="4967" max="4967" width="14" style="266" customWidth="1"/>
    <col min="4968" max="4968" width="12" style="266"/>
    <col min="4969" max="4969" width="13.83203125" style="266" customWidth="1"/>
    <col min="4970" max="4972" width="12" style="266"/>
    <col min="4973" max="4973" width="14.83203125" style="266" customWidth="1"/>
    <col min="4974" max="4978" width="12" style="266"/>
    <col min="4979" max="4979" width="12.1640625" style="266" customWidth="1"/>
    <col min="4980" max="4980" width="15.6640625" style="266" customWidth="1"/>
    <col min="4981" max="4981" width="16.33203125" style="266" customWidth="1"/>
    <col min="4982" max="4982" width="16.83203125" style="266" customWidth="1"/>
    <col min="4983" max="5034" width="12" style="266"/>
    <col min="5035" max="5035" width="18" style="266" customWidth="1"/>
    <col min="5036" max="5209" width="12" style="266"/>
    <col min="5210" max="5210" width="5.33203125" style="266" customWidth="1"/>
    <col min="5211" max="5211" width="91.1640625" style="266" customWidth="1"/>
    <col min="5212" max="5212" width="15.6640625" style="266" customWidth="1"/>
    <col min="5213" max="5213" width="20.5" style="266" customWidth="1"/>
    <col min="5214" max="5214" width="18.6640625" style="266" customWidth="1"/>
    <col min="5215" max="5215" width="9.1640625" style="266" customWidth="1"/>
    <col min="5216" max="5216" width="14.83203125" style="266" customWidth="1"/>
    <col min="5217" max="5217" width="19.33203125" style="266" customWidth="1"/>
    <col min="5218" max="5219" width="10.1640625" style="266" customWidth="1"/>
    <col min="5220" max="5220" width="12.5" style="266" customWidth="1"/>
    <col min="5221" max="5221" width="12.33203125" style="266" customWidth="1"/>
    <col min="5222" max="5222" width="17.1640625" style="266" customWidth="1"/>
    <col min="5223" max="5223" width="14" style="266" customWidth="1"/>
    <col min="5224" max="5224" width="12" style="266"/>
    <col min="5225" max="5225" width="13.83203125" style="266" customWidth="1"/>
    <col min="5226" max="5228" width="12" style="266"/>
    <col min="5229" max="5229" width="14.83203125" style="266" customWidth="1"/>
    <col min="5230" max="5234" width="12" style="266"/>
    <col min="5235" max="5235" width="12.1640625" style="266" customWidth="1"/>
    <col min="5236" max="5236" width="15.6640625" style="266" customWidth="1"/>
    <col min="5237" max="5237" width="16.33203125" style="266" customWidth="1"/>
    <col min="5238" max="5238" width="16.83203125" style="266" customWidth="1"/>
    <col min="5239" max="5290" width="12" style="266"/>
    <col min="5291" max="5291" width="18" style="266" customWidth="1"/>
    <col min="5292" max="5465" width="12" style="266"/>
    <col min="5466" max="5466" width="5.33203125" style="266" customWidth="1"/>
    <col min="5467" max="5467" width="91.1640625" style="266" customWidth="1"/>
    <col min="5468" max="5468" width="15.6640625" style="266" customWidth="1"/>
    <col min="5469" max="5469" width="20.5" style="266" customWidth="1"/>
    <col min="5470" max="5470" width="18.6640625" style="266" customWidth="1"/>
    <col min="5471" max="5471" width="9.1640625" style="266" customWidth="1"/>
    <col min="5472" max="5472" width="14.83203125" style="266" customWidth="1"/>
    <col min="5473" max="5473" width="19.33203125" style="266" customWidth="1"/>
    <col min="5474" max="5475" width="10.1640625" style="266" customWidth="1"/>
    <col min="5476" max="5476" width="12.5" style="266" customWidth="1"/>
    <col min="5477" max="5477" width="12.33203125" style="266" customWidth="1"/>
    <col min="5478" max="5478" width="17.1640625" style="266" customWidth="1"/>
    <col min="5479" max="5479" width="14" style="266" customWidth="1"/>
    <col min="5480" max="5480" width="12" style="266"/>
    <col min="5481" max="5481" width="13.83203125" style="266" customWidth="1"/>
    <col min="5482" max="5484" width="12" style="266"/>
    <col min="5485" max="5485" width="14.83203125" style="266" customWidth="1"/>
    <col min="5486" max="5490" width="12" style="266"/>
    <col min="5491" max="5491" width="12.1640625" style="266" customWidth="1"/>
    <col min="5492" max="5492" width="15.6640625" style="266" customWidth="1"/>
    <col min="5493" max="5493" width="16.33203125" style="266" customWidth="1"/>
    <col min="5494" max="5494" width="16.83203125" style="266" customWidth="1"/>
    <col min="5495" max="5546" width="12" style="266"/>
    <col min="5547" max="5547" width="18" style="266" customWidth="1"/>
    <col min="5548" max="5721" width="12" style="266"/>
    <col min="5722" max="5722" width="5.33203125" style="266" customWidth="1"/>
    <col min="5723" max="5723" width="91.1640625" style="266" customWidth="1"/>
    <col min="5724" max="5724" width="15.6640625" style="266" customWidth="1"/>
    <col min="5725" max="5725" width="20.5" style="266" customWidth="1"/>
    <col min="5726" max="5726" width="18.6640625" style="266" customWidth="1"/>
    <col min="5727" max="5727" width="9.1640625" style="266" customWidth="1"/>
    <col min="5728" max="5728" width="14.83203125" style="266" customWidth="1"/>
    <col min="5729" max="5729" width="19.33203125" style="266" customWidth="1"/>
    <col min="5730" max="5731" width="10.1640625" style="266" customWidth="1"/>
    <col min="5732" max="5732" width="12.5" style="266" customWidth="1"/>
    <col min="5733" max="5733" width="12.33203125" style="266" customWidth="1"/>
    <col min="5734" max="5734" width="17.1640625" style="266" customWidth="1"/>
    <col min="5735" max="5735" width="14" style="266" customWidth="1"/>
    <col min="5736" max="5736" width="12" style="266"/>
    <col min="5737" max="5737" width="13.83203125" style="266" customWidth="1"/>
    <col min="5738" max="5740" width="12" style="266"/>
    <col min="5741" max="5741" width="14.83203125" style="266" customWidth="1"/>
    <col min="5742" max="5746" width="12" style="266"/>
    <col min="5747" max="5747" width="12.1640625" style="266" customWidth="1"/>
    <col min="5748" max="5748" width="15.6640625" style="266" customWidth="1"/>
    <col min="5749" max="5749" width="16.33203125" style="266" customWidth="1"/>
    <col min="5750" max="5750" width="16.83203125" style="266" customWidth="1"/>
    <col min="5751" max="5802" width="12" style="266"/>
    <col min="5803" max="5803" width="18" style="266" customWidth="1"/>
    <col min="5804" max="5977" width="12" style="266"/>
    <col min="5978" max="5978" width="5.33203125" style="266" customWidth="1"/>
    <col min="5979" max="5979" width="91.1640625" style="266" customWidth="1"/>
    <col min="5980" max="5980" width="15.6640625" style="266" customWidth="1"/>
    <col min="5981" max="5981" width="20.5" style="266" customWidth="1"/>
    <col min="5982" max="5982" width="18.6640625" style="266" customWidth="1"/>
    <col min="5983" max="5983" width="9.1640625" style="266" customWidth="1"/>
    <col min="5984" max="5984" width="14.83203125" style="266" customWidth="1"/>
    <col min="5985" max="5985" width="19.33203125" style="266" customWidth="1"/>
    <col min="5986" max="5987" width="10.1640625" style="266" customWidth="1"/>
    <col min="5988" max="5988" width="12.5" style="266" customWidth="1"/>
    <col min="5989" max="5989" width="12.33203125" style="266" customWidth="1"/>
    <col min="5990" max="5990" width="17.1640625" style="266" customWidth="1"/>
    <col min="5991" max="5991" width="14" style="266" customWidth="1"/>
    <col min="5992" max="5992" width="12" style="266"/>
    <col min="5993" max="5993" width="13.83203125" style="266" customWidth="1"/>
    <col min="5994" max="5996" width="12" style="266"/>
    <col min="5997" max="5997" width="14.83203125" style="266" customWidth="1"/>
    <col min="5998" max="6002" width="12" style="266"/>
    <col min="6003" max="6003" width="12.1640625" style="266" customWidth="1"/>
    <col min="6004" max="6004" width="15.6640625" style="266" customWidth="1"/>
    <col min="6005" max="6005" width="16.33203125" style="266" customWidth="1"/>
    <col min="6006" max="6006" width="16.83203125" style="266" customWidth="1"/>
    <col min="6007" max="6058" width="12" style="266"/>
    <col min="6059" max="6059" width="18" style="266" customWidth="1"/>
    <col min="6060" max="6233" width="12" style="266"/>
    <col min="6234" max="6234" width="5.33203125" style="266" customWidth="1"/>
    <col min="6235" max="6235" width="91.1640625" style="266" customWidth="1"/>
    <col min="6236" max="6236" width="15.6640625" style="266" customWidth="1"/>
    <col min="6237" max="6237" width="20.5" style="266" customWidth="1"/>
    <col min="6238" max="6238" width="18.6640625" style="266" customWidth="1"/>
    <col min="6239" max="6239" width="9.1640625" style="266" customWidth="1"/>
    <col min="6240" max="6240" width="14.83203125" style="266" customWidth="1"/>
    <col min="6241" max="6241" width="19.33203125" style="266" customWidth="1"/>
    <col min="6242" max="6243" width="10.1640625" style="266" customWidth="1"/>
    <col min="6244" max="6244" width="12.5" style="266" customWidth="1"/>
    <col min="6245" max="6245" width="12.33203125" style="266" customWidth="1"/>
    <col min="6246" max="6246" width="17.1640625" style="266" customWidth="1"/>
    <col min="6247" max="6247" width="14" style="266" customWidth="1"/>
    <col min="6248" max="6248" width="12" style="266"/>
    <col min="6249" max="6249" width="13.83203125" style="266" customWidth="1"/>
    <col min="6250" max="6252" width="12" style="266"/>
    <col min="6253" max="6253" width="14.83203125" style="266" customWidth="1"/>
    <col min="6254" max="6258" width="12" style="266"/>
    <col min="6259" max="6259" width="12.1640625" style="266" customWidth="1"/>
    <col min="6260" max="6260" width="15.6640625" style="266" customWidth="1"/>
    <col min="6261" max="6261" width="16.33203125" style="266" customWidth="1"/>
    <col min="6262" max="6262" width="16.83203125" style="266" customWidth="1"/>
    <col min="6263" max="6314" width="12" style="266"/>
    <col min="6315" max="6315" width="18" style="266" customWidth="1"/>
    <col min="6316" max="6489" width="12" style="266"/>
    <col min="6490" max="6490" width="5.33203125" style="266" customWidth="1"/>
    <col min="6491" max="6491" width="91.1640625" style="266" customWidth="1"/>
    <col min="6492" max="6492" width="15.6640625" style="266" customWidth="1"/>
    <col min="6493" max="6493" width="20.5" style="266" customWidth="1"/>
    <col min="6494" max="6494" width="18.6640625" style="266" customWidth="1"/>
    <col min="6495" max="6495" width="9.1640625" style="266" customWidth="1"/>
    <col min="6496" max="6496" width="14.83203125" style="266" customWidth="1"/>
    <col min="6497" max="6497" width="19.33203125" style="266" customWidth="1"/>
    <col min="6498" max="6499" width="10.1640625" style="266" customWidth="1"/>
    <col min="6500" max="6500" width="12.5" style="266" customWidth="1"/>
    <col min="6501" max="6501" width="12.33203125" style="266" customWidth="1"/>
    <col min="6502" max="6502" width="17.1640625" style="266" customWidth="1"/>
    <col min="6503" max="6503" width="14" style="266" customWidth="1"/>
    <col min="6504" max="6504" width="12" style="266"/>
    <col min="6505" max="6505" width="13.83203125" style="266" customWidth="1"/>
    <col min="6506" max="6508" width="12" style="266"/>
    <col min="6509" max="6509" width="14.83203125" style="266" customWidth="1"/>
    <col min="6510" max="6514" width="12" style="266"/>
    <col min="6515" max="6515" width="12.1640625" style="266" customWidth="1"/>
    <col min="6516" max="6516" width="15.6640625" style="266" customWidth="1"/>
    <col min="6517" max="6517" width="16.33203125" style="266" customWidth="1"/>
    <col min="6518" max="6518" width="16.83203125" style="266" customWidth="1"/>
    <col min="6519" max="6570" width="12" style="266"/>
    <col min="6571" max="6571" width="18" style="266" customWidth="1"/>
    <col min="6572" max="6745" width="12" style="266"/>
    <col min="6746" max="6746" width="5.33203125" style="266" customWidth="1"/>
    <col min="6747" max="6747" width="91.1640625" style="266" customWidth="1"/>
    <col min="6748" max="6748" width="15.6640625" style="266" customWidth="1"/>
    <col min="6749" max="6749" width="20.5" style="266" customWidth="1"/>
    <col min="6750" max="6750" width="18.6640625" style="266" customWidth="1"/>
    <col min="6751" max="6751" width="9.1640625" style="266" customWidth="1"/>
    <col min="6752" max="6752" width="14.83203125" style="266" customWidth="1"/>
    <col min="6753" max="6753" width="19.33203125" style="266" customWidth="1"/>
    <col min="6754" max="6755" width="10.1640625" style="266" customWidth="1"/>
    <col min="6756" max="6756" width="12.5" style="266" customWidth="1"/>
    <col min="6757" max="6757" width="12.33203125" style="266" customWidth="1"/>
    <col min="6758" max="6758" width="17.1640625" style="266" customWidth="1"/>
    <col min="6759" max="6759" width="14" style="266" customWidth="1"/>
    <col min="6760" max="6760" width="12" style="266"/>
    <col min="6761" max="6761" width="13.83203125" style="266" customWidth="1"/>
    <col min="6762" max="6764" width="12" style="266"/>
    <col min="6765" max="6765" width="14.83203125" style="266" customWidth="1"/>
    <col min="6766" max="6770" width="12" style="266"/>
    <col min="6771" max="6771" width="12.1640625" style="266" customWidth="1"/>
    <col min="6772" max="6772" width="15.6640625" style="266" customWidth="1"/>
    <col min="6773" max="6773" width="16.33203125" style="266" customWidth="1"/>
    <col min="6774" max="6774" width="16.83203125" style="266" customWidth="1"/>
    <col min="6775" max="6826" width="12" style="266"/>
    <col min="6827" max="6827" width="18" style="266" customWidth="1"/>
    <col min="6828" max="7001" width="12" style="266"/>
    <col min="7002" max="7002" width="5.33203125" style="266" customWidth="1"/>
    <col min="7003" max="7003" width="91.1640625" style="266" customWidth="1"/>
    <col min="7004" max="7004" width="15.6640625" style="266" customWidth="1"/>
    <col min="7005" max="7005" width="20.5" style="266" customWidth="1"/>
    <col min="7006" max="7006" width="18.6640625" style="266" customWidth="1"/>
    <col min="7007" max="7007" width="9.1640625" style="266" customWidth="1"/>
    <col min="7008" max="7008" width="14.83203125" style="266" customWidth="1"/>
    <col min="7009" max="7009" width="19.33203125" style="266" customWidth="1"/>
    <col min="7010" max="7011" width="10.1640625" style="266" customWidth="1"/>
    <col min="7012" max="7012" width="12.5" style="266" customWidth="1"/>
    <col min="7013" max="7013" width="12.33203125" style="266" customWidth="1"/>
    <col min="7014" max="7014" width="17.1640625" style="266" customWidth="1"/>
    <col min="7015" max="7015" width="14" style="266" customWidth="1"/>
    <col min="7016" max="7016" width="12" style="266"/>
    <col min="7017" max="7017" width="13.83203125" style="266" customWidth="1"/>
    <col min="7018" max="7020" width="12" style="266"/>
    <col min="7021" max="7021" width="14.83203125" style="266" customWidth="1"/>
    <col min="7022" max="7026" width="12" style="266"/>
    <col min="7027" max="7027" width="12.1640625" style="266" customWidth="1"/>
    <col min="7028" max="7028" width="15.6640625" style="266" customWidth="1"/>
    <col min="7029" max="7029" width="16.33203125" style="266" customWidth="1"/>
    <col min="7030" max="7030" width="16.83203125" style="266" customWidth="1"/>
    <col min="7031" max="7082" width="12" style="266"/>
    <col min="7083" max="7083" width="18" style="266" customWidth="1"/>
    <col min="7084" max="7257" width="12" style="266"/>
    <col min="7258" max="7258" width="5.33203125" style="266" customWidth="1"/>
    <col min="7259" max="7259" width="91.1640625" style="266" customWidth="1"/>
    <col min="7260" max="7260" width="15.6640625" style="266" customWidth="1"/>
    <col min="7261" max="7261" width="20.5" style="266" customWidth="1"/>
    <col min="7262" max="7262" width="18.6640625" style="266" customWidth="1"/>
    <col min="7263" max="7263" width="9.1640625" style="266" customWidth="1"/>
    <col min="7264" max="7264" width="14.83203125" style="266" customWidth="1"/>
    <col min="7265" max="7265" width="19.33203125" style="266" customWidth="1"/>
    <col min="7266" max="7267" width="10.1640625" style="266" customWidth="1"/>
    <col min="7268" max="7268" width="12.5" style="266" customWidth="1"/>
    <col min="7269" max="7269" width="12.33203125" style="266" customWidth="1"/>
    <col min="7270" max="7270" width="17.1640625" style="266" customWidth="1"/>
    <col min="7271" max="7271" width="14" style="266" customWidth="1"/>
    <col min="7272" max="7272" width="12" style="266"/>
    <col min="7273" max="7273" width="13.83203125" style="266" customWidth="1"/>
    <col min="7274" max="7276" width="12" style="266"/>
    <col min="7277" max="7277" width="14.83203125" style="266" customWidth="1"/>
    <col min="7278" max="7282" width="12" style="266"/>
    <col min="7283" max="7283" width="12.1640625" style="266" customWidth="1"/>
    <col min="7284" max="7284" width="15.6640625" style="266" customWidth="1"/>
    <col min="7285" max="7285" width="16.33203125" style="266" customWidth="1"/>
    <col min="7286" max="7286" width="16.83203125" style="266" customWidth="1"/>
    <col min="7287" max="7338" width="12" style="266"/>
    <col min="7339" max="7339" width="18" style="266" customWidth="1"/>
    <col min="7340" max="7513" width="12" style="266"/>
    <col min="7514" max="7514" width="5.33203125" style="266" customWidth="1"/>
    <col min="7515" max="7515" width="91.1640625" style="266" customWidth="1"/>
    <col min="7516" max="7516" width="15.6640625" style="266" customWidth="1"/>
    <col min="7517" max="7517" width="20.5" style="266" customWidth="1"/>
    <col min="7518" max="7518" width="18.6640625" style="266" customWidth="1"/>
    <col min="7519" max="7519" width="9.1640625" style="266" customWidth="1"/>
    <col min="7520" max="7520" width="14.83203125" style="266" customWidth="1"/>
    <col min="7521" max="7521" width="19.33203125" style="266" customWidth="1"/>
    <col min="7522" max="7523" width="10.1640625" style="266" customWidth="1"/>
    <col min="7524" max="7524" width="12.5" style="266" customWidth="1"/>
    <col min="7525" max="7525" width="12.33203125" style="266" customWidth="1"/>
    <col min="7526" max="7526" width="17.1640625" style="266" customWidth="1"/>
    <col min="7527" max="7527" width="14" style="266" customWidth="1"/>
    <col min="7528" max="7528" width="12" style="266"/>
    <col min="7529" max="7529" width="13.83203125" style="266" customWidth="1"/>
    <col min="7530" max="7532" width="12" style="266"/>
    <col min="7533" max="7533" width="14.83203125" style="266" customWidth="1"/>
    <col min="7534" max="7538" width="12" style="266"/>
    <col min="7539" max="7539" width="12.1640625" style="266" customWidth="1"/>
    <col min="7540" max="7540" width="15.6640625" style="266" customWidth="1"/>
    <col min="7541" max="7541" width="16.33203125" style="266" customWidth="1"/>
    <col min="7542" max="7542" width="16.83203125" style="266" customWidth="1"/>
    <col min="7543" max="7594" width="12" style="266"/>
    <col min="7595" max="7595" width="18" style="266" customWidth="1"/>
    <col min="7596" max="7769" width="12" style="266"/>
    <col min="7770" max="7770" width="5.33203125" style="266" customWidth="1"/>
    <col min="7771" max="7771" width="91.1640625" style="266" customWidth="1"/>
    <col min="7772" max="7772" width="15.6640625" style="266" customWidth="1"/>
    <col min="7773" max="7773" width="20.5" style="266" customWidth="1"/>
    <col min="7774" max="7774" width="18.6640625" style="266" customWidth="1"/>
    <col min="7775" max="7775" width="9.1640625" style="266" customWidth="1"/>
    <col min="7776" max="7776" width="14.83203125" style="266" customWidth="1"/>
    <col min="7777" max="7777" width="19.33203125" style="266" customWidth="1"/>
    <col min="7778" max="7779" width="10.1640625" style="266" customWidth="1"/>
    <col min="7780" max="7780" width="12.5" style="266" customWidth="1"/>
    <col min="7781" max="7781" width="12.33203125" style="266" customWidth="1"/>
    <col min="7782" max="7782" width="17.1640625" style="266" customWidth="1"/>
    <col min="7783" max="7783" width="14" style="266" customWidth="1"/>
    <col min="7784" max="7784" width="12" style="266"/>
    <col min="7785" max="7785" width="13.83203125" style="266" customWidth="1"/>
    <col min="7786" max="7788" width="12" style="266"/>
    <col min="7789" max="7789" width="14.83203125" style="266" customWidth="1"/>
    <col min="7790" max="7794" width="12" style="266"/>
    <col min="7795" max="7795" width="12.1640625" style="266" customWidth="1"/>
    <col min="7796" max="7796" width="15.6640625" style="266" customWidth="1"/>
    <col min="7797" max="7797" width="16.33203125" style="266" customWidth="1"/>
    <col min="7798" max="7798" width="16.83203125" style="266" customWidth="1"/>
    <col min="7799" max="7850" width="12" style="266"/>
    <col min="7851" max="7851" width="18" style="266" customWidth="1"/>
    <col min="7852" max="8025" width="12" style="266"/>
    <col min="8026" max="8026" width="5.33203125" style="266" customWidth="1"/>
    <col min="8027" max="8027" width="91.1640625" style="266" customWidth="1"/>
    <col min="8028" max="8028" width="15.6640625" style="266" customWidth="1"/>
    <col min="8029" max="8029" width="20.5" style="266" customWidth="1"/>
    <col min="8030" max="8030" width="18.6640625" style="266" customWidth="1"/>
    <col min="8031" max="8031" width="9.1640625" style="266" customWidth="1"/>
    <col min="8032" max="8032" width="14.83203125" style="266" customWidth="1"/>
    <col min="8033" max="8033" width="19.33203125" style="266" customWidth="1"/>
    <col min="8034" max="8035" width="10.1640625" style="266" customWidth="1"/>
    <col min="8036" max="8036" width="12.5" style="266" customWidth="1"/>
    <col min="8037" max="8037" width="12.33203125" style="266" customWidth="1"/>
    <col min="8038" max="8038" width="17.1640625" style="266" customWidth="1"/>
    <col min="8039" max="8039" width="14" style="266" customWidth="1"/>
    <col min="8040" max="8040" width="12" style="266"/>
    <col min="8041" max="8041" width="13.83203125" style="266" customWidth="1"/>
    <col min="8042" max="8044" width="12" style="266"/>
    <col min="8045" max="8045" width="14.83203125" style="266" customWidth="1"/>
    <col min="8046" max="8050" width="12" style="266"/>
    <col min="8051" max="8051" width="12.1640625" style="266" customWidth="1"/>
    <col min="8052" max="8052" width="15.6640625" style="266" customWidth="1"/>
    <col min="8053" max="8053" width="16.33203125" style="266" customWidth="1"/>
    <col min="8054" max="8054" width="16.83203125" style="266" customWidth="1"/>
    <col min="8055" max="8106" width="12" style="266"/>
    <col min="8107" max="8107" width="18" style="266" customWidth="1"/>
    <col min="8108" max="8281" width="12" style="266"/>
    <col min="8282" max="8282" width="5.33203125" style="266" customWidth="1"/>
    <col min="8283" max="8283" width="91.1640625" style="266" customWidth="1"/>
    <col min="8284" max="8284" width="15.6640625" style="266" customWidth="1"/>
    <col min="8285" max="8285" width="20.5" style="266" customWidth="1"/>
    <col min="8286" max="8286" width="18.6640625" style="266" customWidth="1"/>
    <col min="8287" max="8287" width="9.1640625" style="266" customWidth="1"/>
    <col min="8288" max="8288" width="14.83203125" style="266" customWidth="1"/>
    <col min="8289" max="8289" width="19.33203125" style="266" customWidth="1"/>
    <col min="8290" max="8291" width="10.1640625" style="266" customWidth="1"/>
    <col min="8292" max="8292" width="12.5" style="266" customWidth="1"/>
    <col min="8293" max="8293" width="12.33203125" style="266" customWidth="1"/>
    <col min="8294" max="8294" width="17.1640625" style="266" customWidth="1"/>
    <col min="8295" max="8295" width="14" style="266" customWidth="1"/>
    <col min="8296" max="8296" width="12" style="266"/>
    <col min="8297" max="8297" width="13.83203125" style="266" customWidth="1"/>
    <col min="8298" max="8300" width="12" style="266"/>
    <col min="8301" max="8301" width="14.83203125" style="266" customWidth="1"/>
    <col min="8302" max="8306" width="12" style="266"/>
    <col min="8307" max="8307" width="12.1640625" style="266" customWidth="1"/>
    <col min="8308" max="8308" width="15.6640625" style="266" customWidth="1"/>
    <col min="8309" max="8309" width="16.33203125" style="266" customWidth="1"/>
    <col min="8310" max="8310" width="16.83203125" style="266" customWidth="1"/>
    <col min="8311" max="8362" width="12" style="266"/>
    <col min="8363" max="8363" width="18" style="266" customWidth="1"/>
    <col min="8364" max="8537" width="12" style="266"/>
    <col min="8538" max="8538" width="5.33203125" style="266" customWidth="1"/>
    <col min="8539" max="8539" width="91.1640625" style="266" customWidth="1"/>
    <col min="8540" max="8540" width="15.6640625" style="266" customWidth="1"/>
    <col min="8541" max="8541" width="20.5" style="266" customWidth="1"/>
    <col min="8542" max="8542" width="18.6640625" style="266" customWidth="1"/>
    <col min="8543" max="8543" width="9.1640625" style="266" customWidth="1"/>
    <col min="8544" max="8544" width="14.83203125" style="266" customWidth="1"/>
    <col min="8545" max="8545" width="19.33203125" style="266" customWidth="1"/>
    <col min="8546" max="8547" width="10.1640625" style="266" customWidth="1"/>
    <col min="8548" max="8548" width="12.5" style="266" customWidth="1"/>
    <col min="8549" max="8549" width="12.33203125" style="266" customWidth="1"/>
    <col min="8550" max="8550" width="17.1640625" style="266" customWidth="1"/>
    <col min="8551" max="8551" width="14" style="266" customWidth="1"/>
    <col min="8552" max="8552" width="12" style="266"/>
    <col min="8553" max="8553" width="13.83203125" style="266" customWidth="1"/>
    <col min="8554" max="8556" width="12" style="266"/>
    <col min="8557" max="8557" width="14.83203125" style="266" customWidth="1"/>
    <col min="8558" max="8562" width="12" style="266"/>
    <col min="8563" max="8563" width="12.1640625" style="266" customWidth="1"/>
    <col min="8564" max="8564" width="15.6640625" style="266" customWidth="1"/>
    <col min="8565" max="8565" width="16.33203125" style="266" customWidth="1"/>
    <col min="8566" max="8566" width="16.83203125" style="266" customWidth="1"/>
    <col min="8567" max="8618" width="12" style="266"/>
    <col min="8619" max="8619" width="18" style="266" customWidth="1"/>
    <col min="8620" max="8793" width="12" style="266"/>
    <col min="8794" max="8794" width="5.33203125" style="266" customWidth="1"/>
    <col min="8795" max="8795" width="91.1640625" style="266" customWidth="1"/>
    <col min="8796" max="8796" width="15.6640625" style="266" customWidth="1"/>
    <col min="8797" max="8797" width="20.5" style="266" customWidth="1"/>
    <col min="8798" max="8798" width="18.6640625" style="266" customWidth="1"/>
    <col min="8799" max="8799" width="9.1640625" style="266" customWidth="1"/>
    <col min="8800" max="8800" width="14.83203125" style="266" customWidth="1"/>
    <col min="8801" max="8801" width="19.33203125" style="266" customWidth="1"/>
    <col min="8802" max="8803" width="10.1640625" style="266" customWidth="1"/>
    <col min="8804" max="8804" width="12.5" style="266" customWidth="1"/>
    <col min="8805" max="8805" width="12.33203125" style="266" customWidth="1"/>
    <col min="8806" max="8806" width="17.1640625" style="266" customWidth="1"/>
    <col min="8807" max="8807" width="14" style="266" customWidth="1"/>
    <col min="8808" max="8808" width="12" style="266"/>
    <col min="8809" max="8809" width="13.83203125" style="266" customWidth="1"/>
    <col min="8810" max="8812" width="12" style="266"/>
    <col min="8813" max="8813" width="14.83203125" style="266" customWidth="1"/>
    <col min="8814" max="8818" width="12" style="266"/>
    <col min="8819" max="8819" width="12.1640625" style="266" customWidth="1"/>
    <col min="8820" max="8820" width="15.6640625" style="266" customWidth="1"/>
    <col min="8821" max="8821" width="16.33203125" style="266" customWidth="1"/>
    <col min="8822" max="8822" width="16.83203125" style="266" customWidth="1"/>
    <col min="8823" max="8874" width="12" style="266"/>
    <col min="8875" max="8875" width="18" style="266" customWidth="1"/>
    <col min="8876" max="9049" width="12" style="266"/>
    <col min="9050" max="9050" width="5.33203125" style="266" customWidth="1"/>
    <col min="9051" max="9051" width="91.1640625" style="266" customWidth="1"/>
    <col min="9052" max="9052" width="15.6640625" style="266" customWidth="1"/>
    <col min="9053" max="9053" width="20.5" style="266" customWidth="1"/>
    <col min="9054" max="9054" width="18.6640625" style="266" customWidth="1"/>
    <col min="9055" max="9055" width="9.1640625" style="266" customWidth="1"/>
    <col min="9056" max="9056" width="14.83203125" style="266" customWidth="1"/>
    <col min="9057" max="9057" width="19.33203125" style="266" customWidth="1"/>
    <col min="9058" max="9059" width="10.1640625" style="266" customWidth="1"/>
    <col min="9060" max="9060" width="12.5" style="266" customWidth="1"/>
    <col min="9061" max="9061" width="12.33203125" style="266" customWidth="1"/>
    <col min="9062" max="9062" width="17.1640625" style="266" customWidth="1"/>
    <col min="9063" max="9063" width="14" style="266" customWidth="1"/>
    <col min="9064" max="9064" width="12" style="266"/>
    <col min="9065" max="9065" width="13.83203125" style="266" customWidth="1"/>
    <col min="9066" max="9068" width="12" style="266"/>
    <col min="9069" max="9069" width="14.83203125" style="266" customWidth="1"/>
    <col min="9070" max="9074" width="12" style="266"/>
    <col min="9075" max="9075" width="12.1640625" style="266" customWidth="1"/>
    <col min="9076" max="9076" width="15.6640625" style="266" customWidth="1"/>
    <col min="9077" max="9077" width="16.33203125" style="266" customWidth="1"/>
    <col min="9078" max="9078" width="16.83203125" style="266" customWidth="1"/>
    <col min="9079" max="9130" width="12" style="266"/>
    <col min="9131" max="9131" width="18" style="266" customWidth="1"/>
    <col min="9132" max="9305" width="12" style="266"/>
    <col min="9306" max="9306" width="5.33203125" style="266" customWidth="1"/>
    <col min="9307" max="9307" width="91.1640625" style="266" customWidth="1"/>
    <col min="9308" max="9308" width="15.6640625" style="266" customWidth="1"/>
    <col min="9309" max="9309" width="20.5" style="266" customWidth="1"/>
    <col min="9310" max="9310" width="18.6640625" style="266" customWidth="1"/>
    <col min="9311" max="9311" width="9.1640625" style="266" customWidth="1"/>
    <col min="9312" max="9312" width="14.83203125" style="266" customWidth="1"/>
    <col min="9313" max="9313" width="19.33203125" style="266" customWidth="1"/>
    <col min="9314" max="9315" width="10.1640625" style="266" customWidth="1"/>
    <col min="9316" max="9316" width="12.5" style="266" customWidth="1"/>
    <col min="9317" max="9317" width="12.33203125" style="266" customWidth="1"/>
    <col min="9318" max="9318" width="17.1640625" style="266" customWidth="1"/>
    <col min="9319" max="9319" width="14" style="266" customWidth="1"/>
    <col min="9320" max="9320" width="12" style="266"/>
    <col min="9321" max="9321" width="13.83203125" style="266" customWidth="1"/>
    <col min="9322" max="9324" width="12" style="266"/>
    <col min="9325" max="9325" width="14.83203125" style="266" customWidth="1"/>
    <col min="9326" max="9330" width="12" style="266"/>
    <col min="9331" max="9331" width="12.1640625" style="266" customWidth="1"/>
    <col min="9332" max="9332" width="15.6640625" style="266" customWidth="1"/>
    <col min="9333" max="9333" width="16.33203125" style="266" customWidth="1"/>
    <col min="9334" max="9334" width="16.83203125" style="266" customWidth="1"/>
    <col min="9335" max="9386" width="12" style="266"/>
    <col min="9387" max="9387" width="18" style="266" customWidth="1"/>
    <col min="9388" max="9561" width="12" style="266"/>
    <col min="9562" max="9562" width="5.33203125" style="266" customWidth="1"/>
    <col min="9563" max="9563" width="91.1640625" style="266" customWidth="1"/>
    <col min="9564" max="9564" width="15.6640625" style="266" customWidth="1"/>
    <col min="9565" max="9565" width="20.5" style="266" customWidth="1"/>
    <col min="9566" max="9566" width="18.6640625" style="266" customWidth="1"/>
    <col min="9567" max="9567" width="9.1640625" style="266" customWidth="1"/>
    <col min="9568" max="9568" width="14.83203125" style="266" customWidth="1"/>
    <col min="9569" max="9569" width="19.33203125" style="266" customWidth="1"/>
    <col min="9570" max="9571" width="10.1640625" style="266" customWidth="1"/>
    <col min="9572" max="9572" width="12.5" style="266" customWidth="1"/>
    <col min="9573" max="9573" width="12.33203125" style="266" customWidth="1"/>
    <col min="9574" max="9574" width="17.1640625" style="266" customWidth="1"/>
    <col min="9575" max="9575" width="14" style="266" customWidth="1"/>
    <col min="9576" max="9576" width="12" style="266"/>
    <col min="9577" max="9577" width="13.83203125" style="266" customWidth="1"/>
    <col min="9578" max="9580" width="12" style="266"/>
    <col min="9581" max="9581" width="14.83203125" style="266" customWidth="1"/>
    <col min="9582" max="9586" width="12" style="266"/>
    <col min="9587" max="9587" width="12.1640625" style="266" customWidth="1"/>
    <col min="9588" max="9588" width="15.6640625" style="266" customWidth="1"/>
    <col min="9589" max="9589" width="16.33203125" style="266" customWidth="1"/>
    <col min="9590" max="9590" width="16.83203125" style="266" customWidth="1"/>
    <col min="9591" max="9642" width="12" style="266"/>
    <col min="9643" max="9643" width="18" style="266" customWidth="1"/>
    <col min="9644" max="9817" width="12" style="266"/>
    <col min="9818" max="9818" width="5.33203125" style="266" customWidth="1"/>
    <col min="9819" max="9819" width="91.1640625" style="266" customWidth="1"/>
    <col min="9820" max="9820" width="15.6640625" style="266" customWidth="1"/>
    <col min="9821" max="9821" width="20.5" style="266" customWidth="1"/>
    <col min="9822" max="9822" width="18.6640625" style="266" customWidth="1"/>
    <col min="9823" max="9823" width="9.1640625" style="266" customWidth="1"/>
    <col min="9824" max="9824" width="14.83203125" style="266" customWidth="1"/>
    <col min="9825" max="9825" width="19.33203125" style="266" customWidth="1"/>
    <col min="9826" max="9827" width="10.1640625" style="266" customWidth="1"/>
    <col min="9828" max="9828" width="12.5" style="266" customWidth="1"/>
    <col min="9829" max="9829" width="12.33203125" style="266" customWidth="1"/>
    <col min="9830" max="9830" width="17.1640625" style="266" customWidth="1"/>
    <col min="9831" max="9831" width="14" style="266" customWidth="1"/>
    <col min="9832" max="9832" width="12" style="266"/>
    <col min="9833" max="9833" width="13.83203125" style="266" customWidth="1"/>
    <col min="9834" max="9836" width="12" style="266"/>
    <col min="9837" max="9837" width="14.83203125" style="266" customWidth="1"/>
    <col min="9838" max="9842" width="12" style="266"/>
    <col min="9843" max="9843" width="12.1640625" style="266" customWidth="1"/>
    <col min="9844" max="9844" width="15.6640625" style="266" customWidth="1"/>
    <col min="9845" max="9845" width="16.33203125" style="266" customWidth="1"/>
    <col min="9846" max="9846" width="16.83203125" style="266" customWidth="1"/>
    <col min="9847" max="9898" width="12" style="266"/>
    <col min="9899" max="9899" width="18" style="266" customWidth="1"/>
    <col min="9900" max="10073" width="12" style="266"/>
    <col min="10074" max="10074" width="5.33203125" style="266" customWidth="1"/>
    <col min="10075" max="10075" width="91.1640625" style="266" customWidth="1"/>
    <col min="10076" max="10076" width="15.6640625" style="266" customWidth="1"/>
    <col min="10077" max="10077" width="20.5" style="266" customWidth="1"/>
    <col min="10078" max="10078" width="18.6640625" style="266" customWidth="1"/>
    <col min="10079" max="10079" width="9.1640625" style="266" customWidth="1"/>
    <col min="10080" max="10080" width="14.83203125" style="266" customWidth="1"/>
    <col min="10081" max="10081" width="19.33203125" style="266" customWidth="1"/>
    <col min="10082" max="10083" width="10.1640625" style="266" customWidth="1"/>
    <col min="10084" max="10084" width="12.5" style="266" customWidth="1"/>
    <col min="10085" max="10085" width="12.33203125" style="266" customWidth="1"/>
    <col min="10086" max="10086" width="17.1640625" style="266" customWidth="1"/>
    <col min="10087" max="10087" width="14" style="266" customWidth="1"/>
    <col min="10088" max="10088" width="12" style="266"/>
    <col min="10089" max="10089" width="13.83203125" style="266" customWidth="1"/>
    <col min="10090" max="10092" width="12" style="266"/>
    <col min="10093" max="10093" width="14.83203125" style="266" customWidth="1"/>
    <col min="10094" max="10098" width="12" style="266"/>
    <col min="10099" max="10099" width="12.1640625" style="266" customWidth="1"/>
    <col min="10100" max="10100" width="15.6640625" style="266" customWidth="1"/>
    <col min="10101" max="10101" width="16.33203125" style="266" customWidth="1"/>
    <col min="10102" max="10102" width="16.83203125" style="266" customWidth="1"/>
    <col min="10103" max="10154" width="12" style="266"/>
    <col min="10155" max="10155" width="18" style="266" customWidth="1"/>
    <col min="10156" max="10329" width="12" style="266"/>
    <col min="10330" max="10330" width="5.33203125" style="266" customWidth="1"/>
    <col min="10331" max="10331" width="91.1640625" style="266" customWidth="1"/>
    <col min="10332" max="10332" width="15.6640625" style="266" customWidth="1"/>
    <col min="10333" max="10333" width="20.5" style="266" customWidth="1"/>
    <col min="10334" max="10334" width="18.6640625" style="266" customWidth="1"/>
    <col min="10335" max="10335" width="9.1640625" style="266" customWidth="1"/>
    <col min="10336" max="10336" width="14.83203125" style="266" customWidth="1"/>
    <col min="10337" max="10337" width="19.33203125" style="266" customWidth="1"/>
    <col min="10338" max="10339" width="10.1640625" style="266" customWidth="1"/>
    <col min="10340" max="10340" width="12.5" style="266" customWidth="1"/>
    <col min="10341" max="10341" width="12.33203125" style="266" customWidth="1"/>
    <col min="10342" max="10342" width="17.1640625" style="266" customWidth="1"/>
    <col min="10343" max="10343" width="14" style="266" customWidth="1"/>
    <col min="10344" max="10344" width="12" style="266"/>
    <col min="10345" max="10345" width="13.83203125" style="266" customWidth="1"/>
    <col min="10346" max="10348" width="12" style="266"/>
    <col min="10349" max="10349" width="14.83203125" style="266" customWidth="1"/>
    <col min="10350" max="10354" width="12" style="266"/>
    <col min="10355" max="10355" width="12.1640625" style="266" customWidth="1"/>
    <col min="10356" max="10356" width="15.6640625" style="266" customWidth="1"/>
    <col min="10357" max="10357" width="16.33203125" style="266" customWidth="1"/>
    <col min="10358" max="10358" width="16.83203125" style="266" customWidth="1"/>
    <col min="10359" max="10410" width="12" style="266"/>
    <col min="10411" max="10411" width="18" style="266" customWidth="1"/>
    <col min="10412" max="10585" width="12" style="266"/>
    <col min="10586" max="10586" width="5.33203125" style="266" customWidth="1"/>
    <col min="10587" max="10587" width="91.1640625" style="266" customWidth="1"/>
    <col min="10588" max="10588" width="15.6640625" style="266" customWidth="1"/>
    <col min="10589" max="10589" width="20.5" style="266" customWidth="1"/>
    <col min="10590" max="10590" width="18.6640625" style="266" customWidth="1"/>
    <col min="10591" max="10591" width="9.1640625" style="266" customWidth="1"/>
    <col min="10592" max="10592" width="14.83203125" style="266" customWidth="1"/>
    <col min="10593" max="10593" width="19.33203125" style="266" customWidth="1"/>
    <col min="10594" max="10595" width="10.1640625" style="266" customWidth="1"/>
    <col min="10596" max="10596" width="12.5" style="266" customWidth="1"/>
    <col min="10597" max="10597" width="12.33203125" style="266" customWidth="1"/>
    <col min="10598" max="10598" width="17.1640625" style="266" customWidth="1"/>
    <col min="10599" max="10599" width="14" style="266" customWidth="1"/>
    <col min="10600" max="10600" width="12" style="266"/>
    <col min="10601" max="10601" width="13.83203125" style="266" customWidth="1"/>
    <col min="10602" max="10604" width="12" style="266"/>
    <col min="10605" max="10605" width="14.83203125" style="266" customWidth="1"/>
    <col min="10606" max="10610" width="12" style="266"/>
    <col min="10611" max="10611" width="12.1640625" style="266" customWidth="1"/>
    <col min="10612" max="10612" width="15.6640625" style="266" customWidth="1"/>
    <col min="10613" max="10613" width="16.33203125" style="266" customWidth="1"/>
    <col min="10614" max="10614" width="16.83203125" style="266" customWidth="1"/>
    <col min="10615" max="10666" width="12" style="266"/>
    <col min="10667" max="10667" width="18" style="266" customWidth="1"/>
    <col min="10668" max="10841" width="12" style="266"/>
    <col min="10842" max="10842" width="5.33203125" style="266" customWidth="1"/>
    <col min="10843" max="10843" width="91.1640625" style="266" customWidth="1"/>
    <col min="10844" max="10844" width="15.6640625" style="266" customWidth="1"/>
    <col min="10845" max="10845" width="20.5" style="266" customWidth="1"/>
    <col min="10846" max="10846" width="18.6640625" style="266" customWidth="1"/>
    <col min="10847" max="10847" width="9.1640625" style="266" customWidth="1"/>
    <col min="10848" max="10848" width="14.83203125" style="266" customWidth="1"/>
    <col min="10849" max="10849" width="19.33203125" style="266" customWidth="1"/>
    <col min="10850" max="10851" width="10.1640625" style="266" customWidth="1"/>
    <col min="10852" max="10852" width="12.5" style="266" customWidth="1"/>
    <col min="10853" max="10853" width="12.33203125" style="266" customWidth="1"/>
    <col min="10854" max="10854" width="17.1640625" style="266" customWidth="1"/>
    <col min="10855" max="10855" width="14" style="266" customWidth="1"/>
    <col min="10856" max="10856" width="12" style="266"/>
    <col min="10857" max="10857" width="13.83203125" style="266" customWidth="1"/>
    <col min="10858" max="10860" width="12" style="266"/>
    <col min="10861" max="10861" width="14.83203125" style="266" customWidth="1"/>
    <col min="10862" max="10866" width="12" style="266"/>
    <col min="10867" max="10867" width="12.1640625" style="266" customWidth="1"/>
    <col min="10868" max="10868" width="15.6640625" style="266" customWidth="1"/>
    <col min="10869" max="10869" width="16.33203125" style="266" customWidth="1"/>
    <col min="10870" max="10870" width="16.83203125" style="266" customWidth="1"/>
    <col min="10871" max="10922" width="12" style="266"/>
    <col min="10923" max="10923" width="18" style="266" customWidth="1"/>
    <col min="10924" max="11097" width="12" style="266"/>
    <col min="11098" max="11098" width="5.33203125" style="266" customWidth="1"/>
    <col min="11099" max="11099" width="91.1640625" style="266" customWidth="1"/>
    <col min="11100" max="11100" width="15.6640625" style="266" customWidth="1"/>
    <col min="11101" max="11101" width="20.5" style="266" customWidth="1"/>
    <col min="11102" max="11102" width="18.6640625" style="266" customWidth="1"/>
    <col min="11103" max="11103" width="9.1640625" style="266" customWidth="1"/>
    <col min="11104" max="11104" width="14.83203125" style="266" customWidth="1"/>
    <col min="11105" max="11105" width="19.33203125" style="266" customWidth="1"/>
    <col min="11106" max="11107" width="10.1640625" style="266" customWidth="1"/>
    <col min="11108" max="11108" width="12.5" style="266" customWidth="1"/>
    <col min="11109" max="11109" width="12.33203125" style="266" customWidth="1"/>
    <col min="11110" max="11110" width="17.1640625" style="266" customWidth="1"/>
    <col min="11111" max="11111" width="14" style="266" customWidth="1"/>
    <col min="11112" max="11112" width="12" style="266"/>
    <col min="11113" max="11113" width="13.83203125" style="266" customWidth="1"/>
    <col min="11114" max="11116" width="12" style="266"/>
    <col min="11117" max="11117" width="14.83203125" style="266" customWidth="1"/>
    <col min="11118" max="11122" width="12" style="266"/>
    <col min="11123" max="11123" width="12.1640625" style="266" customWidth="1"/>
    <col min="11124" max="11124" width="15.6640625" style="266" customWidth="1"/>
    <col min="11125" max="11125" width="16.33203125" style="266" customWidth="1"/>
    <col min="11126" max="11126" width="16.83203125" style="266" customWidth="1"/>
    <col min="11127" max="11178" width="12" style="266"/>
    <col min="11179" max="11179" width="18" style="266" customWidth="1"/>
    <col min="11180" max="11353" width="12" style="266"/>
    <col min="11354" max="11354" width="5.33203125" style="266" customWidth="1"/>
    <col min="11355" max="11355" width="91.1640625" style="266" customWidth="1"/>
    <col min="11356" max="11356" width="15.6640625" style="266" customWidth="1"/>
    <col min="11357" max="11357" width="20.5" style="266" customWidth="1"/>
    <col min="11358" max="11358" width="18.6640625" style="266" customWidth="1"/>
    <col min="11359" max="11359" width="9.1640625" style="266" customWidth="1"/>
    <col min="11360" max="11360" width="14.83203125" style="266" customWidth="1"/>
    <col min="11361" max="11361" width="19.33203125" style="266" customWidth="1"/>
    <col min="11362" max="11363" width="10.1640625" style="266" customWidth="1"/>
    <col min="11364" max="11364" width="12.5" style="266" customWidth="1"/>
    <col min="11365" max="11365" width="12.33203125" style="266" customWidth="1"/>
    <col min="11366" max="11366" width="17.1640625" style="266" customWidth="1"/>
    <col min="11367" max="11367" width="14" style="266" customWidth="1"/>
    <col min="11368" max="11368" width="12" style="266"/>
    <col min="11369" max="11369" width="13.83203125" style="266" customWidth="1"/>
    <col min="11370" max="11372" width="12" style="266"/>
    <col min="11373" max="11373" width="14.83203125" style="266" customWidth="1"/>
    <col min="11374" max="11378" width="12" style="266"/>
    <col min="11379" max="11379" width="12.1640625" style="266" customWidth="1"/>
    <col min="11380" max="11380" width="15.6640625" style="266" customWidth="1"/>
    <col min="11381" max="11381" width="16.33203125" style="266" customWidth="1"/>
    <col min="11382" max="11382" width="16.83203125" style="266" customWidth="1"/>
    <col min="11383" max="11434" width="12" style="266"/>
    <col min="11435" max="11435" width="18" style="266" customWidth="1"/>
    <col min="11436" max="11609" width="12" style="266"/>
    <col min="11610" max="11610" width="5.33203125" style="266" customWidth="1"/>
    <col min="11611" max="11611" width="91.1640625" style="266" customWidth="1"/>
    <col min="11612" max="11612" width="15.6640625" style="266" customWidth="1"/>
    <col min="11613" max="11613" width="20.5" style="266" customWidth="1"/>
    <col min="11614" max="11614" width="18.6640625" style="266" customWidth="1"/>
    <col min="11615" max="11615" width="9.1640625" style="266" customWidth="1"/>
    <col min="11616" max="11616" width="14.83203125" style="266" customWidth="1"/>
    <col min="11617" max="11617" width="19.33203125" style="266" customWidth="1"/>
    <col min="11618" max="11619" width="10.1640625" style="266" customWidth="1"/>
    <col min="11620" max="11620" width="12.5" style="266" customWidth="1"/>
    <col min="11621" max="11621" width="12.33203125" style="266" customWidth="1"/>
    <col min="11622" max="11622" width="17.1640625" style="266" customWidth="1"/>
    <col min="11623" max="11623" width="14" style="266" customWidth="1"/>
    <col min="11624" max="11624" width="12" style="266"/>
    <col min="11625" max="11625" width="13.83203125" style="266" customWidth="1"/>
    <col min="11626" max="11628" width="12" style="266"/>
    <col min="11629" max="11629" width="14.83203125" style="266" customWidth="1"/>
    <col min="11630" max="11634" width="12" style="266"/>
    <col min="11635" max="11635" width="12.1640625" style="266" customWidth="1"/>
    <col min="11636" max="11636" width="15.6640625" style="266" customWidth="1"/>
    <col min="11637" max="11637" width="16.33203125" style="266" customWidth="1"/>
    <col min="11638" max="11638" width="16.83203125" style="266" customWidth="1"/>
    <col min="11639" max="11690" width="12" style="266"/>
    <col min="11691" max="11691" width="18" style="266" customWidth="1"/>
    <col min="11692" max="11865" width="12" style="266"/>
    <col min="11866" max="11866" width="5.33203125" style="266" customWidth="1"/>
    <col min="11867" max="11867" width="91.1640625" style="266" customWidth="1"/>
    <col min="11868" max="11868" width="15.6640625" style="266" customWidth="1"/>
    <col min="11869" max="11869" width="20.5" style="266" customWidth="1"/>
    <col min="11870" max="11870" width="18.6640625" style="266" customWidth="1"/>
    <col min="11871" max="11871" width="9.1640625" style="266" customWidth="1"/>
    <col min="11872" max="11872" width="14.83203125" style="266" customWidth="1"/>
    <col min="11873" max="11873" width="19.33203125" style="266" customWidth="1"/>
    <col min="11874" max="11875" width="10.1640625" style="266" customWidth="1"/>
    <col min="11876" max="11876" width="12.5" style="266" customWidth="1"/>
    <col min="11877" max="11877" width="12.33203125" style="266" customWidth="1"/>
    <col min="11878" max="11878" width="17.1640625" style="266" customWidth="1"/>
    <col min="11879" max="11879" width="14" style="266" customWidth="1"/>
    <col min="11880" max="11880" width="12" style="266"/>
    <col min="11881" max="11881" width="13.83203125" style="266" customWidth="1"/>
    <col min="11882" max="11884" width="12" style="266"/>
    <col min="11885" max="11885" width="14.83203125" style="266" customWidth="1"/>
    <col min="11886" max="11890" width="12" style="266"/>
    <col min="11891" max="11891" width="12.1640625" style="266" customWidth="1"/>
    <col min="11892" max="11892" width="15.6640625" style="266" customWidth="1"/>
    <col min="11893" max="11893" width="16.33203125" style="266" customWidth="1"/>
    <col min="11894" max="11894" width="16.83203125" style="266" customWidth="1"/>
    <col min="11895" max="11946" width="12" style="266"/>
    <col min="11947" max="11947" width="18" style="266" customWidth="1"/>
    <col min="11948" max="12121" width="12" style="266"/>
    <col min="12122" max="12122" width="5.33203125" style="266" customWidth="1"/>
    <col min="12123" max="12123" width="91.1640625" style="266" customWidth="1"/>
    <col min="12124" max="12124" width="15.6640625" style="266" customWidth="1"/>
    <col min="12125" max="12125" width="20.5" style="266" customWidth="1"/>
    <col min="12126" max="12126" width="18.6640625" style="266" customWidth="1"/>
    <col min="12127" max="12127" width="9.1640625" style="266" customWidth="1"/>
    <col min="12128" max="12128" width="14.83203125" style="266" customWidth="1"/>
    <col min="12129" max="12129" width="19.33203125" style="266" customWidth="1"/>
    <col min="12130" max="12131" width="10.1640625" style="266" customWidth="1"/>
    <col min="12132" max="12132" width="12.5" style="266" customWidth="1"/>
    <col min="12133" max="12133" width="12.33203125" style="266" customWidth="1"/>
    <col min="12134" max="12134" width="17.1640625" style="266" customWidth="1"/>
    <col min="12135" max="12135" width="14" style="266" customWidth="1"/>
    <col min="12136" max="12136" width="12" style="266"/>
    <col min="12137" max="12137" width="13.83203125" style="266" customWidth="1"/>
    <col min="12138" max="12140" width="12" style="266"/>
    <col min="12141" max="12141" width="14.83203125" style="266" customWidth="1"/>
    <col min="12142" max="12146" width="12" style="266"/>
    <col min="12147" max="12147" width="12.1640625" style="266" customWidth="1"/>
    <col min="12148" max="12148" width="15.6640625" style="266" customWidth="1"/>
    <col min="12149" max="12149" width="16.33203125" style="266" customWidth="1"/>
    <col min="12150" max="12150" width="16.83203125" style="266" customWidth="1"/>
    <col min="12151" max="12202" width="12" style="266"/>
    <col min="12203" max="12203" width="18" style="266" customWidth="1"/>
    <col min="12204" max="12377" width="12" style="266"/>
    <col min="12378" max="12378" width="5.33203125" style="266" customWidth="1"/>
    <col min="12379" max="12379" width="91.1640625" style="266" customWidth="1"/>
    <col min="12380" max="12380" width="15.6640625" style="266" customWidth="1"/>
    <col min="12381" max="12381" width="20.5" style="266" customWidth="1"/>
    <col min="12382" max="12382" width="18.6640625" style="266" customWidth="1"/>
    <col min="12383" max="12383" width="9.1640625" style="266" customWidth="1"/>
    <col min="12384" max="12384" width="14.83203125" style="266" customWidth="1"/>
    <col min="12385" max="12385" width="19.33203125" style="266" customWidth="1"/>
    <col min="12386" max="12387" width="10.1640625" style="266" customWidth="1"/>
    <col min="12388" max="12388" width="12.5" style="266" customWidth="1"/>
    <col min="12389" max="12389" width="12.33203125" style="266" customWidth="1"/>
    <col min="12390" max="12390" width="17.1640625" style="266" customWidth="1"/>
    <col min="12391" max="12391" width="14" style="266" customWidth="1"/>
    <col min="12392" max="12392" width="12" style="266"/>
    <col min="12393" max="12393" width="13.83203125" style="266" customWidth="1"/>
    <col min="12394" max="12396" width="12" style="266"/>
    <col min="12397" max="12397" width="14.83203125" style="266" customWidth="1"/>
    <col min="12398" max="12402" width="12" style="266"/>
    <col min="12403" max="12403" width="12.1640625" style="266" customWidth="1"/>
    <col min="12404" max="12404" width="15.6640625" style="266" customWidth="1"/>
    <col min="12405" max="12405" width="16.33203125" style="266" customWidth="1"/>
    <col min="12406" max="12406" width="16.83203125" style="266" customWidth="1"/>
    <col min="12407" max="12458" width="12" style="266"/>
    <col min="12459" max="12459" width="18" style="266" customWidth="1"/>
    <col min="12460" max="12633" width="12" style="266"/>
    <col min="12634" max="12634" width="5.33203125" style="266" customWidth="1"/>
    <col min="12635" max="12635" width="91.1640625" style="266" customWidth="1"/>
    <col min="12636" max="12636" width="15.6640625" style="266" customWidth="1"/>
    <col min="12637" max="12637" width="20.5" style="266" customWidth="1"/>
    <col min="12638" max="12638" width="18.6640625" style="266" customWidth="1"/>
    <col min="12639" max="12639" width="9.1640625" style="266" customWidth="1"/>
    <col min="12640" max="12640" width="14.83203125" style="266" customWidth="1"/>
    <col min="12641" max="12641" width="19.33203125" style="266" customWidth="1"/>
    <col min="12642" max="12643" width="10.1640625" style="266" customWidth="1"/>
    <col min="12644" max="12644" width="12.5" style="266" customWidth="1"/>
    <col min="12645" max="12645" width="12.33203125" style="266" customWidth="1"/>
    <col min="12646" max="12646" width="17.1640625" style="266" customWidth="1"/>
    <col min="12647" max="12647" width="14" style="266" customWidth="1"/>
    <col min="12648" max="12648" width="12" style="266"/>
    <col min="12649" max="12649" width="13.83203125" style="266" customWidth="1"/>
    <col min="12650" max="12652" width="12" style="266"/>
    <col min="12653" max="12653" width="14.83203125" style="266" customWidth="1"/>
    <col min="12654" max="12658" width="12" style="266"/>
    <col min="12659" max="12659" width="12.1640625" style="266" customWidth="1"/>
    <col min="12660" max="12660" width="15.6640625" style="266" customWidth="1"/>
    <col min="12661" max="12661" width="16.33203125" style="266" customWidth="1"/>
    <col min="12662" max="12662" width="16.83203125" style="266" customWidth="1"/>
    <col min="12663" max="12714" width="12" style="266"/>
    <col min="12715" max="12715" width="18" style="266" customWidth="1"/>
    <col min="12716" max="12889" width="12" style="266"/>
    <col min="12890" max="12890" width="5.33203125" style="266" customWidth="1"/>
    <col min="12891" max="12891" width="91.1640625" style="266" customWidth="1"/>
    <col min="12892" max="12892" width="15.6640625" style="266" customWidth="1"/>
    <col min="12893" max="12893" width="20.5" style="266" customWidth="1"/>
    <col min="12894" max="12894" width="18.6640625" style="266" customWidth="1"/>
    <col min="12895" max="12895" width="9.1640625" style="266" customWidth="1"/>
    <col min="12896" max="12896" width="14.83203125" style="266" customWidth="1"/>
    <col min="12897" max="12897" width="19.33203125" style="266" customWidth="1"/>
    <col min="12898" max="12899" width="10.1640625" style="266" customWidth="1"/>
    <col min="12900" max="12900" width="12.5" style="266" customWidth="1"/>
    <col min="12901" max="12901" width="12.33203125" style="266" customWidth="1"/>
    <col min="12902" max="12902" width="17.1640625" style="266" customWidth="1"/>
    <col min="12903" max="12903" width="14" style="266" customWidth="1"/>
    <col min="12904" max="12904" width="12" style="266"/>
    <col min="12905" max="12905" width="13.83203125" style="266" customWidth="1"/>
    <col min="12906" max="12908" width="12" style="266"/>
    <col min="12909" max="12909" width="14.83203125" style="266" customWidth="1"/>
    <col min="12910" max="12914" width="12" style="266"/>
    <col min="12915" max="12915" width="12.1640625" style="266" customWidth="1"/>
    <col min="12916" max="12916" width="15.6640625" style="266" customWidth="1"/>
    <col min="12917" max="12917" width="16.33203125" style="266" customWidth="1"/>
    <col min="12918" max="12918" width="16.83203125" style="266" customWidth="1"/>
    <col min="12919" max="12970" width="12" style="266"/>
    <col min="12971" max="12971" width="18" style="266" customWidth="1"/>
    <col min="12972" max="13145" width="12" style="266"/>
    <col min="13146" max="13146" width="5.33203125" style="266" customWidth="1"/>
    <col min="13147" max="13147" width="91.1640625" style="266" customWidth="1"/>
    <col min="13148" max="13148" width="15.6640625" style="266" customWidth="1"/>
    <col min="13149" max="13149" width="20.5" style="266" customWidth="1"/>
    <col min="13150" max="13150" width="18.6640625" style="266" customWidth="1"/>
    <col min="13151" max="13151" width="9.1640625" style="266" customWidth="1"/>
    <col min="13152" max="13152" width="14.83203125" style="266" customWidth="1"/>
    <col min="13153" max="13153" width="19.33203125" style="266" customWidth="1"/>
    <col min="13154" max="13155" width="10.1640625" style="266" customWidth="1"/>
    <col min="13156" max="13156" width="12.5" style="266" customWidth="1"/>
    <col min="13157" max="13157" width="12.33203125" style="266" customWidth="1"/>
    <col min="13158" max="13158" width="17.1640625" style="266" customWidth="1"/>
    <col min="13159" max="13159" width="14" style="266" customWidth="1"/>
    <col min="13160" max="13160" width="12" style="266"/>
    <col min="13161" max="13161" width="13.83203125" style="266" customWidth="1"/>
    <col min="13162" max="13164" width="12" style="266"/>
    <col min="13165" max="13165" width="14.83203125" style="266" customWidth="1"/>
    <col min="13166" max="13170" width="12" style="266"/>
    <col min="13171" max="13171" width="12.1640625" style="266" customWidth="1"/>
    <col min="13172" max="13172" width="15.6640625" style="266" customWidth="1"/>
    <col min="13173" max="13173" width="16.33203125" style="266" customWidth="1"/>
    <col min="13174" max="13174" width="16.83203125" style="266" customWidth="1"/>
    <col min="13175" max="13226" width="12" style="266"/>
    <col min="13227" max="13227" width="18" style="266" customWidth="1"/>
    <col min="13228" max="13401" width="12" style="266"/>
    <col min="13402" max="13402" width="5.33203125" style="266" customWidth="1"/>
    <col min="13403" max="13403" width="91.1640625" style="266" customWidth="1"/>
    <col min="13404" max="13404" width="15.6640625" style="266" customWidth="1"/>
    <col min="13405" max="13405" width="20.5" style="266" customWidth="1"/>
    <col min="13406" max="13406" width="18.6640625" style="266" customWidth="1"/>
    <col min="13407" max="13407" width="9.1640625" style="266" customWidth="1"/>
    <col min="13408" max="13408" width="14.83203125" style="266" customWidth="1"/>
    <col min="13409" max="13409" width="19.33203125" style="266" customWidth="1"/>
    <col min="13410" max="13411" width="10.1640625" style="266" customWidth="1"/>
    <col min="13412" max="13412" width="12.5" style="266" customWidth="1"/>
    <col min="13413" max="13413" width="12.33203125" style="266" customWidth="1"/>
    <col min="13414" max="13414" width="17.1640625" style="266" customWidth="1"/>
    <col min="13415" max="13415" width="14" style="266" customWidth="1"/>
    <col min="13416" max="13416" width="12" style="266"/>
    <col min="13417" max="13417" width="13.83203125" style="266" customWidth="1"/>
    <col min="13418" max="13420" width="12" style="266"/>
    <col min="13421" max="13421" width="14.83203125" style="266" customWidth="1"/>
    <col min="13422" max="13426" width="12" style="266"/>
    <col min="13427" max="13427" width="12.1640625" style="266" customWidth="1"/>
    <col min="13428" max="13428" width="15.6640625" style="266" customWidth="1"/>
    <col min="13429" max="13429" width="16.33203125" style="266" customWidth="1"/>
    <col min="13430" max="13430" width="16.83203125" style="266" customWidth="1"/>
    <col min="13431" max="13482" width="12" style="266"/>
    <col min="13483" max="13483" width="18" style="266" customWidth="1"/>
    <col min="13484" max="13657" width="12" style="266"/>
    <col min="13658" max="13658" width="5.33203125" style="266" customWidth="1"/>
    <col min="13659" max="13659" width="91.1640625" style="266" customWidth="1"/>
    <col min="13660" max="13660" width="15.6640625" style="266" customWidth="1"/>
    <col min="13661" max="13661" width="20.5" style="266" customWidth="1"/>
    <col min="13662" max="13662" width="18.6640625" style="266" customWidth="1"/>
    <col min="13663" max="13663" width="9.1640625" style="266" customWidth="1"/>
    <col min="13664" max="13664" width="14.83203125" style="266" customWidth="1"/>
    <col min="13665" max="13665" width="19.33203125" style="266" customWidth="1"/>
    <col min="13666" max="13667" width="10.1640625" style="266" customWidth="1"/>
    <col min="13668" max="13668" width="12.5" style="266" customWidth="1"/>
    <col min="13669" max="13669" width="12.33203125" style="266" customWidth="1"/>
    <col min="13670" max="13670" width="17.1640625" style="266" customWidth="1"/>
    <col min="13671" max="13671" width="14" style="266" customWidth="1"/>
    <col min="13672" max="13672" width="12" style="266"/>
    <col min="13673" max="13673" width="13.83203125" style="266" customWidth="1"/>
    <col min="13674" max="13676" width="12" style="266"/>
    <col min="13677" max="13677" width="14.83203125" style="266" customWidth="1"/>
    <col min="13678" max="13682" width="12" style="266"/>
    <col min="13683" max="13683" width="12.1640625" style="266" customWidth="1"/>
    <col min="13684" max="13684" width="15.6640625" style="266" customWidth="1"/>
    <col min="13685" max="13685" width="16.33203125" style="266" customWidth="1"/>
    <col min="13686" max="13686" width="16.83203125" style="266" customWidth="1"/>
    <col min="13687" max="13738" width="12" style="266"/>
    <col min="13739" max="13739" width="18" style="266" customWidth="1"/>
    <col min="13740" max="13913" width="12" style="266"/>
    <col min="13914" max="13914" width="5.33203125" style="266" customWidth="1"/>
    <col min="13915" max="13915" width="91.1640625" style="266" customWidth="1"/>
    <col min="13916" max="13916" width="15.6640625" style="266" customWidth="1"/>
    <col min="13917" max="13917" width="20.5" style="266" customWidth="1"/>
    <col min="13918" max="13918" width="18.6640625" style="266" customWidth="1"/>
    <col min="13919" max="13919" width="9.1640625" style="266" customWidth="1"/>
    <col min="13920" max="13920" width="14.83203125" style="266" customWidth="1"/>
    <col min="13921" max="13921" width="19.33203125" style="266" customWidth="1"/>
    <col min="13922" max="13923" width="10.1640625" style="266" customWidth="1"/>
    <col min="13924" max="13924" width="12.5" style="266" customWidth="1"/>
    <col min="13925" max="13925" width="12.33203125" style="266" customWidth="1"/>
    <col min="13926" max="13926" width="17.1640625" style="266" customWidth="1"/>
    <col min="13927" max="13927" width="14" style="266" customWidth="1"/>
    <col min="13928" max="13928" width="12" style="266"/>
    <col min="13929" max="13929" width="13.83203125" style="266" customWidth="1"/>
    <col min="13930" max="13932" width="12" style="266"/>
    <col min="13933" max="13933" width="14.83203125" style="266" customWidth="1"/>
    <col min="13934" max="13938" width="12" style="266"/>
    <col min="13939" max="13939" width="12.1640625" style="266" customWidth="1"/>
    <col min="13940" max="13940" width="15.6640625" style="266" customWidth="1"/>
    <col min="13941" max="13941" width="16.33203125" style="266" customWidth="1"/>
    <col min="13942" max="13942" width="16.83203125" style="266" customWidth="1"/>
    <col min="13943" max="13994" width="12" style="266"/>
    <col min="13995" max="13995" width="18" style="266" customWidth="1"/>
    <col min="13996" max="14169" width="12" style="266"/>
    <col min="14170" max="14170" width="5.33203125" style="266" customWidth="1"/>
    <col min="14171" max="14171" width="91.1640625" style="266" customWidth="1"/>
    <col min="14172" max="14172" width="15.6640625" style="266" customWidth="1"/>
    <col min="14173" max="14173" width="20.5" style="266" customWidth="1"/>
    <col min="14174" max="14174" width="18.6640625" style="266" customWidth="1"/>
    <col min="14175" max="14175" width="9.1640625" style="266" customWidth="1"/>
    <col min="14176" max="14176" width="14.83203125" style="266" customWidth="1"/>
    <col min="14177" max="14177" width="19.33203125" style="266" customWidth="1"/>
    <col min="14178" max="14179" width="10.1640625" style="266" customWidth="1"/>
    <col min="14180" max="14180" width="12.5" style="266" customWidth="1"/>
    <col min="14181" max="14181" width="12.33203125" style="266" customWidth="1"/>
    <col min="14182" max="14182" width="17.1640625" style="266" customWidth="1"/>
    <col min="14183" max="14183" width="14" style="266" customWidth="1"/>
    <col min="14184" max="14184" width="12" style="266"/>
    <col min="14185" max="14185" width="13.83203125" style="266" customWidth="1"/>
    <col min="14186" max="14188" width="12" style="266"/>
    <col min="14189" max="14189" width="14.83203125" style="266" customWidth="1"/>
    <col min="14190" max="14194" width="12" style="266"/>
    <col min="14195" max="14195" width="12.1640625" style="266" customWidth="1"/>
    <col min="14196" max="14196" width="15.6640625" style="266" customWidth="1"/>
    <col min="14197" max="14197" width="16.33203125" style="266" customWidth="1"/>
    <col min="14198" max="14198" width="16.83203125" style="266" customWidth="1"/>
    <col min="14199" max="14250" width="12" style="266"/>
    <col min="14251" max="14251" width="18" style="266" customWidth="1"/>
    <col min="14252" max="14425" width="12" style="266"/>
    <col min="14426" max="14426" width="5.33203125" style="266" customWidth="1"/>
    <col min="14427" max="14427" width="91.1640625" style="266" customWidth="1"/>
    <col min="14428" max="14428" width="15.6640625" style="266" customWidth="1"/>
    <col min="14429" max="14429" width="20.5" style="266" customWidth="1"/>
    <col min="14430" max="14430" width="18.6640625" style="266" customWidth="1"/>
    <col min="14431" max="14431" width="9.1640625" style="266" customWidth="1"/>
    <col min="14432" max="14432" width="14.83203125" style="266" customWidth="1"/>
    <col min="14433" max="14433" width="19.33203125" style="266" customWidth="1"/>
    <col min="14434" max="14435" width="10.1640625" style="266" customWidth="1"/>
    <col min="14436" max="14436" width="12.5" style="266" customWidth="1"/>
    <col min="14437" max="14437" width="12.33203125" style="266" customWidth="1"/>
    <col min="14438" max="14438" width="17.1640625" style="266" customWidth="1"/>
    <col min="14439" max="14439" width="14" style="266" customWidth="1"/>
    <col min="14440" max="14440" width="12" style="266"/>
    <col min="14441" max="14441" width="13.83203125" style="266" customWidth="1"/>
    <col min="14442" max="14444" width="12" style="266"/>
    <col min="14445" max="14445" width="14.83203125" style="266" customWidth="1"/>
    <col min="14446" max="14450" width="12" style="266"/>
    <col min="14451" max="14451" width="12.1640625" style="266" customWidth="1"/>
    <col min="14452" max="14452" width="15.6640625" style="266" customWidth="1"/>
    <col min="14453" max="14453" width="16.33203125" style="266" customWidth="1"/>
    <col min="14454" max="14454" width="16.83203125" style="266" customWidth="1"/>
    <col min="14455" max="14506" width="12" style="266"/>
    <col min="14507" max="14507" width="18" style="266" customWidth="1"/>
    <col min="14508" max="14681" width="12" style="266"/>
    <col min="14682" max="14682" width="5.33203125" style="266" customWidth="1"/>
    <col min="14683" max="14683" width="91.1640625" style="266" customWidth="1"/>
    <col min="14684" max="14684" width="15.6640625" style="266" customWidth="1"/>
    <col min="14685" max="14685" width="20.5" style="266" customWidth="1"/>
    <col min="14686" max="14686" width="18.6640625" style="266" customWidth="1"/>
    <col min="14687" max="14687" width="9.1640625" style="266" customWidth="1"/>
    <col min="14688" max="14688" width="14.83203125" style="266" customWidth="1"/>
    <col min="14689" max="14689" width="19.33203125" style="266" customWidth="1"/>
    <col min="14690" max="14691" width="10.1640625" style="266" customWidth="1"/>
    <col min="14692" max="14692" width="12.5" style="266" customWidth="1"/>
    <col min="14693" max="14693" width="12.33203125" style="266" customWidth="1"/>
    <col min="14694" max="14694" width="17.1640625" style="266" customWidth="1"/>
    <col min="14695" max="14695" width="14" style="266" customWidth="1"/>
    <col min="14696" max="14696" width="12" style="266"/>
    <col min="14697" max="14697" width="13.83203125" style="266" customWidth="1"/>
    <col min="14698" max="14700" width="12" style="266"/>
    <col min="14701" max="14701" width="14.83203125" style="266" customWidth="1"/>
    <col min="14702" max="14706" width="12" style="266"/>
    <col min="14707" max="14707" width="12.1640625" style="266" customWidth="1"/>
    <col min="14708" max="14708" width="15.6640625" style="266" customWidth="1"/>
    <col min="14709" max="14709" width="16.33203125" style="266" customWidth="1"/>
    <col min="14710" max="14710" width="16.83203125" style="266" customWidth="1"/>
    <col min="14711" max="14762" width="12" style="266"/>
    <col min="14763" max="14763" width="18" style="266" customWidth="1"/>
    <col min="14764" max="14937" width="12" style="266"/>
    <col min="14938" max="14938" width="5.33203125" style="266" customWidth="1"/>
    <col min="14939" max="14939" width="91.1640625" style="266" customWidth="1"/>
    <col min="14940" max="14940" width="15.6640625" style="266" customWidth="1"/>
    <col min="14941" max="14941" width="20.5" style="266" customWidth="1"/>
    <col min="14942" max="14942" width="18.6640625" style="266" customWidth="1"/>
    <col min="14943" max="14943" width="9.1640625" style="266" customWidth="1"/>
    <col min="14944" max="14944" width="14.83203125" style="266" customWidth="1"/>
    <col min="14945" max="14945" width="19.33203125" style="266" customWidth="1"/>
    <col min="14946" max="14947" width="10.1640625" style="266" customWidth="1"/>
    <col min="14948" max="14948" width="12.5" style="266" customWidth="1"/>
    <col min="14949" max="14949" width="12.33203125" style="266" customWidth="1"/>
    <col min="14950" max="14950" width="17.1640625" style="266" customWidth="1"/>
    <col min="14951" max="14951" width="14" style="266" customWidth="1"/>
    <col min="14952" max="14952" width="12" style="266"/>
    <col min="14953" max="14953" width="13.83203125" style="266" customWidth="1"/>
    <col min="14954" max="14956" width="12" style="266"/>
    <col min="14957" max="14957" width="14.83203125" style="266" customWidth="1"/>
    <col min="14958" max="14962" width="12" style="266"/>
    <col min="14963" max="14963" width="12.1640625" style="266" customWidth="1"/>
    <col min="14964" max="14964" width="15.6640625" style="266" customWidth="1"/>
    <col min="14965" max="14965" width="16.33203125" style="266" customWidth="1"/>
    <col min="14966" max="14966" width="16.83203125" style="266" customWidth="1"/>
    <col min="14967" max="15018" width="12" style="266"/>
    <col min="15019" max="15019" width="18" style="266" customWidth="1"/>
    <col min="15020" max="15193" width="12" style="266"/>
    <col min="15194" max="15194" width="5.33203125" style="266" customWidth="1"/>
    <col min="15195" max="15195" width="91.1640625" style="266" customWidth="1"/>
    <col min="15196" max="15196" width="15.6640625" style="266" customWidth="1"/>
    <col min="15197" max="15197" width="20.5" style="266" customWidth="1"/>
    <col min="15198" max="15198" width="18.6640625" style="266" customWidth="1"/>
    <col min="15199" max="15199" width="9.1640625" style="266" customWidth="1"/>
    <col min="15200" max="15200" width="14.83203125" style="266" customWidth="1"/>
    <col min="15201" max="15201" width="19.33203125" style="266" customWidth="1"/>
    <col min="15202" max="15203" width="10.1640625" style="266" customWidth="1"/>
    <col min="15204" max="15204" width="12.5" style="266" customWidth="1"/>
    <col min="15205" max="15205" width="12.33203125" style="266" customWidth="1"/>
    <col min="15206" max="15206" width="17.1640625" style="266" customWidth="1"/>
    <col min="15207" max="15207" width="14" style="266" customWidth="1"/>
    <col min="15208" max="15208" width="12" style="266"/>
    <col min="15209" max="15209" width="13.83203125" style="266" customWidth="1"/>
    <col min="15210" max="15212" width="12" style="266"/>
    <col min="15213" max="15213" width="14.83203125" style="266" customWidth="1"/>
    <col min="15214" max="15218" width="12" style="266"/>
    <col min="15219" max="15219" width="12.1640625" style="266" customWidth="1"/>
    <col min="15220" max="15220" width="15.6640625" style="266" customWidth="1"/>
    <col min="15221" max="15221" width="16.33203125" style="266" customWidth="1"/>
    <col min="15222" max="15222" width="16.83203125" style="266" customWidth="1"/>
    <col min="15223" max="15274" width="12" style="266"/>
    <col min="15275" max="15275" width="18" style="266" customWidth="1"/>
    <col min="15276" max="15449" width="12" style="266"/>
    <col min="15450" max="15450" width="5.33203125" style="266" customWidth="1"/>
    <col min="15451" max="15451" width="91.1640625" style="266" customWidth="1"/>
    <col min="15452" max="15452" width="15.6640625" style="266" customWidth="1"/>
    <col min="15453" max="15453" width="20.5" style="266" customWidth="1"/>
    <col min="15454" max="15454" width="18.6640625" style="266" customWidth="1"/>
    <col min="15455" max="15455" width="9.1640625" style="266" customWidth="1"/>
    <col min="15456" max="15456" width="14.83203125" style="266" customWidth="1"/>
    <col min="15457" max="15457" width="19.33203125" style="266" customWidth="1"/>
    <col min="15458" max="15459" width="10.1640625" style="266" customWidth="1"/>
    <col min="15460" max="15460" width="12.5" style="266" customWidth="1"/>
    <col min="15461" max="15461" width="12.33203125" style="266" customWidth="1"/>
    <col min="15462" max="15462" width="17.1640625" style="266" customWidth="1"/>
    <col min="15463" max="15463" width="14" style="266" customWidth="1"/>
    <col min="15464" max="15464" width="12" style="266"/>
    <col min="15465" max="15465" width="13.83203125" style="266" customWidth="1"/>
    <col min="15466" max="15468" width="12" style="266"/>
    <col min="15469" max="15469" width="14.83203125" style="266" customWidth="1"/>
    <col min="15470" max="15474" width="12" style="266"/>
    <col min="15475" max="15475" width="12.1640625" style="266" customWidth="1"/>
    <col min="15476" max="15476" width="15.6640625" style="266" customWidth="1"/>
    <col min="15477" max="15477" width="16.33203125" style="266" customWidth="1"/>
    <col min="15478" max="15478" width="16.83203125" style="266" customWidth="1"/>
    <col min="15479" max="15530" width="12" style="266"/>
    <col min="15531" max="15531" width="18" style="266" customWidth="1"/>
    <col min="15532" max="15705" width="12" style="266"/>
    <col min="15706" max="15706" width="5.33203125" style="266" customWidth="1"/>
    <col min="15707" max="15707" width="91.1640625" style="266" customWidth="1"/>
    <col min="15708" max="15708" width="15.6640625" style="266" customWidth="1"/>
    <col min="15709" max="15709" width="20.5" style="266" customWidth="1"/>
    <col min="15710" max="15710" width="18.6640625" style="266" customWidth="1"/>
    <col min="15711" max="15711" width="9.1640625" style="266" customWidth="1"/>
    <col min="15712" max="15712" width="14.83203125" style="266" customWidth="1"/>
    <col min="15713" max="15713" width="19.33203125" style="266" customWidth="1"/>
    <col min="15714" max="15715" width="10.1640625" style="266" customWidth="1"/>
    <col min="15716" max="15716" width="12.5" style="266" customWidth="1"/>
    <col min="15717" max="15717" width="12.33203125" style="266" customWidth="1"/>
    <col min="15718" max="15718" width="17.1640625" style="266" customWidth="1"/>
    <col min="15719" max="15719" width="14" style="266" customWidth="1"/>
    <col min="15720" max="15720" width="12" style="266"/>
    <col min="15721" max="15721" width="13.83203125" style="266" customWidth="1"/>
    <col min="15722" max="15724" width="12" style="266"/>
    <col min="15725" max="15725" width="14.83203125" style="266" customWidth="1"/>
    <col min="15726" max="15730" width="12" style="266"/>
    <col min="15731" max="15731" width="12.1640625" style="266" customWidth="1"/>
    <col min="15732" max="15732" width="15.6640625" style="266" customWidth="1"/>
    <col min="15733" max="15733" width="16.33203125" style="266" customWidth="1"/>
    <col min="15734" max="15734" width="16.83203125" style="266" customWidth="1"/>
    <col min="15735" max="15786" width="12" style="266"/>
    <col min="15787" max="15787" width="18" style="266" customWidth="1"/>
    <col min="15788" max="15961" width="12" style="266"/>
    <col min="15962" max="15962" width="5.33203125" style="266" customWidth="1"/>
    <col min="15963" max="15963" width="91.1640625" style="266" customWidth="1"/>
    <col min="15964" max="15964" width="15.6640625" style="266" customWidth="1"/>
    <col min="15965" max="15965" width="20.5" style="266" customWidth="1"/>
    <col min="15966" max="15966" width="18.6640625" style="266" customWidth="1"/>
    <col min="15967" max="15967" width="9.1640625" style="266" customWidth="1"/>
    <col min="15968" max="15968" width="14.83203125" style="266" customWidth="1"/>
    <col min="15969" max="15969" width="19.33203125" style="266" customWidth="1"/>
    <col min="15970" max="15971" width="10.1640625" style="266" customWidth="1"/>
    <col min="15972" max="15972" width="12.5" style="266" customWidth="1"/>
    <col min="15973" max="15973" width="12.33203125" style="266" customWidth="1"/>
    <col min="15974" max="15974" width="17.1640625" style="266" customWidth="1"/>
    <col min="15975" max="15975" width="14" style="266" customWidth="1"/>
    <col min="15976" max="15976" width="12" style="266"/>
    <col min="15977" max="15977" width="13.83203125" style="266" customWidth="1"/>
    <col min="15978" max="15980" width="12" style="266"/>
    <col min="15981" max="15981" width="14.83203125" style="266" customWidth="1"/>
    <col min="15982" max="15986" width="12" style="266"/>
    <col min="15987" max="15987" width="12.1640625" style="266" customWidth="1"/>
    <col min="15988" max="15988" width="15.6640625" style="266" customWidth="1"/>
    <col min="15989" max="15989" width="16.33203125" style="266" customWidth="1"/>
    <col min="15990" max="15990" width="16.83203125" style="266" customWidth="1"/>
    <col min="15991" max="16042" width="12" style="266"/>
    <col min="16043" max="16043" width="18" style="266" customWidth="1"/>
    <col min="16044" max="16384" width="12" style="266"/>
  </cols>
  <sheetData>
    <row r="1" spans="1:7" ht="18.75" x14ac:dyDescent="0.15">
      <c r="B1" s="264" t="s">
        <v>1883</v>
      </c>
    </row>
    <row r="2" spans="1:7" s="269" customFormat="1" ht="12" x14ac:dyDescent="0.2">
      <c r="A2" s="267"/>
      <c r="B2" s="452" t="s">
        <v>2183</v>
      </c>
      <c r="C2" s="267"/>
      <c r="D2" s="267"/>
      <c r="E2" s="267"/>
      <c r="F2" s="268"/>
      <c r="G2" s="267"/>
    </row>
    <row r="3" spans="1:7" s="272" customFormat="1" ht="21" thickBot="1" x14ac:dyDescent="0.2">
      <c r="A3" s="270"/>
      <c r="B3" s="271"/>
      <c r="D3" s="263"/>
      <c r="E3" s="263"/>
      <c r="F3" s="273"/>
      <c r="G3" s="274"/>
    </row>
    <row r="4" spans="1:7" s="272" customFormat="1" ht="51" customHeight="1" thickBot="1" x14ac:dyDescent="0.25">
      <c r="A4" s="275"/>
      <c r="B4" s="276"/>
      <c r="C4" s="449" t="s">
        <v>1884</v>
      </c>
      <c r="D4" s="450"/>
      <c r="E4" s="450"/>
      <c r="F4" s="450"/>
      <c r="G4" s="451"/>
    </row>
    <row r="5" spans="1:7" s="272" customFormat="1" ht="21" thickBot="1" x14ac:dyDescent="0.25">
      <c r="A5" s="277"/>
      <c r="B5" s="278"/>
      <c r="C5" s="279" t="s">
        <v>1885</v>
      </c>
      <c r="D5" s="280"/>
      <c r="G5" s="274"/>
    </row>
    <row r="6" spans="1:7" s="272" customFormat="1" ht="7.5" customHeight="1" thickTop="1" x14ac:dyDescent="0.2">
      <c r="A6" s="277"/>
      <c r="B6" s="281"/>
      <c r="C6" s="282"/>
      <c r="D6" s="274"/>
      <c r="E6" s="273"/>
      <c r="F6" s="273"/>
      <c r="G6" s="274"/>
    </row>
    <row r="7" spans="1:7" s="272" customFormat="1" ht="21.75" customHeight="1" x14ac:dyDescent="0.2">
      <c r="A7" s="274"/>
      <c r="B7" s="283"/>
      <c r="G7" s="274"/>
    </row>
    <row r="8" spans="1:7" s="272" customFormat="1" ht="9.75" customHeight="1" x14ac:dyDescent="0.2">
      <c r="A8" s="274"/>
      <c r="B8" s="284"/>
      <c r="C8" s="274"/>
      <c r="D8" s="274"/>
      <c r="E8" s="274"/>
      <c r="F8" s="273"/>
      <c r="G8" s="273"/>
    </row>
    <row r="9" spans="1:7" s="289" customFormat="1" ht="36.75" customHeight="1" x14ac:dyDescent="0.2">
      <c r="A9" s="285" t="s">
        <v>1886</v>
      </c>
      <c r="B9" s="286" t="s">
        <v>1887</v>
      </c>
      <c r="C9" s="287" t="s">
        <v>1888</v>
      </c>
      <c r="D9" s="287" t="s">
        <v>1889</v>
      </c>
      <c r="E9" s="286" t="s">
        <v>1890</v>
      </c>
      <c r="F9" s="288" t="s">
        <v>1891</v>
      </c>
      <c r="G9" s="288" t="s">
        <v>1892</v>
      </c>
    </row>
    <row r="10" spans="1:7" s="289" customFormat="1" ht="12.75" x14ac:dyDescent="0.2">
      <c r="A10" s="290" t="s">
        <v>1724</v>
      </c>
      <c r="B10" s="291" t="s">
        <v>1893</v>
      </c>
      <c r="C10" s="292"/>
      <c r="D10" s="293"/>
      <c r="E10" s="294"/>
      <c r="F10" s="295"/>
      <c r="G10" s="296"/>
    </row>
    <row r="11" spans="1:7" s="289" customFormat="1" ht="25.5" x14ac:dyDescent="0.2">
      <c r="A11" s="297" t="s">
        <v>1894</v>
      </c>
      <c r="B11" s="298" t="s">
        <v>1895</v>
      </c>
      <c r="C11" s="299" t="s">
        <v>1896</v>
      </c>
      <c r="D11" s="299"/>
      <c r="E11" s="300">
        <v>1</v>
      </c>
      <c r="F11" s="301">
        <v>0</v>
      </c>
      <c r="G11" s="302">
        <f t="shared" ref="G11:G56" si="0">F11*E11</f>
        <v>0</v>
      </c>
    </row>
    <row r="12" spans="1:7" s="289" customFormat="1" ht="12.75" x14ac:dyDescent="0.2">
      <c r="A12" s="297"/>
      <c r="B12" s="303"/>
      <c r="C12" s="304"/>
      <c r="D12" s="305"/>
      <c r="E12" s="300"/>
      <c r="F12" s="301"/>
      <c r="G12" s="302"/>
    </row>
    <row r="13" spans="1:7" s="289" customFormat="1" ht="12.75" x14ac:dyDescent="0.2">
      <c r="A13" s="290" t="s">
        <v>1728</v>
      </c>
      <c r="B13" s="291" t="s">
        <v>1897</v>
      </c>
      <c r="C13" s="292"/>
      <c r="D13" s="293"/>
      <c r="E13" s="294"/>
      <c r="F13" s="295"/>
      <c r="G13" s="296"/>
    </row>
    <row r="14" spans="1:7" s="289" customFormat="1" ht="25.5" x14ac:dyDescent="0.2">
      <c r="A14" s="297" t="s">
        <v>1898</v>
      </c>
      <c r="B14" s="298" t="s">
        <v>1899</v>
      </c>
      <c r="C14" s="304" t="s">
        <v>1900</v>
      </c>
      <c r="D14" s="305"/>
      <c r="E14" s="300">
        <v>2</v>
      </c>
      <c r="F14" s="301">
        <v>0</v>
      </c>
      <c r="G14" s="302">
        <f t="shared" si="0"/>
        <v>0</v>
      </c>
    </row>
    <row r="15" spans="1:7" s="289" customFormat="1" ht="12.75" x14ac:dyDescent="0.2">
      <c r="A15" s="297"/>
      <c r="B15" s="303"/>
      <c r="C15" s="304"/>
      <c r="D15" s="305"/>
      <c r="E15" s="300"/>
      <c r="F15" s="301"/>
      <c r="G15" s="302"/>
    </row>
    <row r="16" spans="1:7" s="289" customFormat="1" ht="12.75" x14ac:dyDescent="0.2">
      <c r="A16" s="290" t="s">
        <v>1901</v>
      </c>
      <c r="B16" s="291" t="s">
        <v>1902</v>
      </c>
      <c r="C16" s="292"/>
      <c r="D16" s="293"/>
      <c r="E16" s="294"/>
      <c r="F16" s="295"/>
      <c r="G16" s="296"/>
    </row>
    <row r="17" spans="1:7" s="289" customFormat="1" ht="12.75" x14ac:dyDescent="0.2">
      <c r="A17" s="297" t="s">
        <v>1903</v>
      </c>
      <c r="B17" s="298" t="s">
        <v>1904</v>
      </c>
      <c r="C17" s="299" t="s">
        <v>1905</v>
      </c>
      <c r="D17" s="299"/>
      <c r="E17" s="299">
        <v>1</v>
      </c>
      <c r="F17" s="301">
        <v>0</v>
      </c>
      <c r="G17" s="302">
        <f t="shared" si="0"/>
        <v>0</v>
      </c>
    </row>
    <row r="18" spans="1:7" s="289" customFormat="1" ht="25.5" x14ac:dyDescent="0.2">
      <c r="A18" s="297" t="s">
        <v>1906</v>
      </c>
      <c r="B18" s="306" t="s">
        <v>1907</v>
      </c>
      <c r="C18" s="307" t="s">
        <v>1908</v>
      </c>
      <c r="D18" s="308" t="s">
        <v>1909</v>
      </c>
      <c r="E18" s="300">
        <v>1</v>
      </c>
      <c r="F18" s="301">
        <v>0</v>
      </c>
      <c r="G18" s="302">
        <f t="shared" si="0"/>
        <v>0</v>
      </c>
    </row>
    <row r="19" spans="1:7" s="289" customFormat="1" ht="12.75" x14ac:dyDescent="0.2">
      <c r="A19" s="297" t="s">
        <v>1910</v>
      </c>
      <c r="B19" s="298" t="s">
        <v>1911</v>
      </c>
      <c r="C19" s="299"/>
      <c r="D19" s="305"/>
      <c r="E19" s="300">
        <v>1</v>
      </c>
      <c r="F19" s="301"/>
      <c r="G19" s="302">
        <f t="shared" si="0"/>
        <v>0</v>
      </c>
    </row>
    <row r="20" spans="1:7" s="289" customFormat="1" ht="25.5" x14ac:dyDescent="0.2">
      <c r="A20" s="297" t="s">
        <v>1912</v>
      </c>
      <c r="B20" s="298" t="s">
        <v>1913</v>
      </c>
      <c r="C20" s="299" t="s">
        <v>1914</v>
      </c>
      <c r="D20" s="299"/>
      <c r="E20" s="300">
        <v>1</v>
      </c>
      <c r="F20" s="301">
        <v>0</v>
      </c>
      <c r="G20" s="302">
        <f t="shared" si="0"/>
        <v>0</v>
      </c>
    </row>
    <row r="21" spans="1:7" s="289" customFormat="1" ht="12.75" x14ac:dyDescent="0.2">
      <c r="A21" s="297" t="s">
        <v>1915</v>
      </c>
      <c r="B21" s="303" t="s">
        <v>1911</v>
      </c>
      <c r="C21" s="304"/>
      <c r="D21" s="305"/>
      <c r="E21" s="300"/>
      <c r="F21" s="301"/>
      <c r="G21" s="302"/>
    </row>
    <row r="22" spans="1:7" s="289" customFormat="1" ht="114.75" x14ac:dyDescent="0.2">
      <c r="A22" s="297" t="s">
        <v>1916</v>
      </c>
      <c r="B22" s="309" t="s">
        <v>1917</v>
      </c>
      <c r="C22" s="300" t="s">
        <v>1918</v>
      </c>
      <c r="D22" s="300" t="s">
        <v>1919</v>
      </c>
      <c r="E22" s="300">
        <v>2</v>
      </c>
      <c r="F22" s="301">
        <v>0</v>
      </c>
      <c r="G22" s="302">
        <f t="shared" si="0"/>
        <v>0</v>
      </c>
    </row>
    <row r="23" spans="1:7" s="289" customFormat="1" ht="38.25" x14ac:dyDescent="0.2">
      <c r="A23" s="297" t="s">
        <v>1920</v>
      </c>
      <c r="B23" s="298" t="s">
        <v>1921</v>
      </c>
      <c r="C23" s="299" t="s">
        <v>1922</v>
      </c>
      <c r="D23" s="299" t="s">
        <v>1923</v>
      </c>
      <c r="E23" s="299">
        <v>1</v>
      </c>
      <c r="F23" s="301">
        <v>0</v>
      </c>
      <c r="G23" s="302">
        <f t="shared" si="0"/>
        <v>0</v>
      </c>
    </row>
    <row r="24" spans="1:7" s="289" customFormat="1" ht="38.25" x14ac:dyDescent="0.2">
      <c r="A24" s="297" t="s">
        <v>1924</v>
      </c>
      <c r="B24" s="298" t="s">
        <v>1925</v>
      </c>
      <c r="C24" s="299" t="s">
        <v>1926</v>
      </c>
      <c r="D24" s="299" t="s">
        <v>1927</v>
      </c>
      <c r="E24" s="299">
        <v>1</v>
      </c>
      <c r="F24" s="301">
        <v>0</v>
      </c>
      <c r="G24" s="302">
        <f t="shared" si="0"/>
        <v>0</v>
      </c>
    </row>
    <row r="25" spans="1:7" s="289" customFormat="1" ht="38.25" x14ac:dyDescent="0.2">
      <c r="A25" s="297" t="s">
        <v>1928</v>
      </c>
      <c r="B25" s="298" t="s">
        <v>1929</v>
      </c>
      <c r="C25" s="299" t="s">
        <v>1930</v>
      </c>
      <c r="D25" s="299" t="s">
        <v>1931</v>
      </c>
      <c r="E25" s="300">
        <v>1</v>
      </c>
      <c r="F25" s="301">
        <v>0</v>
      </c>
      <c r="G25" s="302">
        <f t="shared" si="0"/>
        <v>0</v>
      </c>
    </row>
    <row r="26" spans="1:7" s="289" customFormat="1" ht="25.5" x14ac:dyDescent="0.2">
      <c r="A26" s="297" t="s">
        <v>1932</v>
      </c>
      <c r="B26" s="298" t="s">
        <v>1933</v>
      </c>
      <c r="C26" s="299" t="s">
        <v>1934</v>
      </c>
      <c r="D26" s="300"/>
      <c r="E26" s="299">
        <v>1</v>
      </c>
      <c r="F26" s="301">
        <v>0</v>
      </c>
      <c r="G26" s="302">
        <f>F26*E26</f>
        <v>0</v>
      </c>
    </row>
    <row r="27" spans="1:7" s="289" customFormat="1" ht="38.25" x14ac:dyDescent="0.2">
      <c r="A27" s="297" t="s">
        <v>1935</v>
      </c>
      <c r="B27" s="303" t="s">
        <v>1936</v>
      </c>
      <c r="C27" s="304" t="s">
        <v>1937</v>
      </c>
      <c r="D27" s="305"/>
      <c r="E27" s="300">
        <v>1</v>
      </c>
      <c r="F27" s="301">
        <v>0</v>
      </c>
      <c r="G27" s="302">
        <f t="shared" si="0"/>
        <v>0</v>
      </c>
    </row>
    <row r="28" spans="1:7" s="289" customFormat="1" ht="25.5" x14ac:dyDescent="0.2">
      <c r="A28" s="297" t="s">
        <v>1938</v>
      </c>
      <c r="B28" s="298" t="s">
        <v>1939</v>
      </c>
      <c r="C28" s="299" t="s">
        <v>1940</v>
      </c>
      <c r="D28" s="305"/>
      <c r="E28" s="300">
        <v>1</v>
      </c>
      <c r="F28" s="301">
        <v>0</v>
      </c>
      <c r="G28" s="302">
        <f t="shared" si="0"/>
        <v>0</v>
      </c>
    </row>
    <row r="29" spans="1:7" s="289" customFormat="1" ht="25.5" x14ac:dyDescent="0.2">
      <c r="A29" s="297" t="s">
        <v>1941</v>
      </c>
      <c r="B29" s="303" t="s">
        <v>1942</v>
      </c>
      <c r="C29" s="304"/>
      <c r="D29" s="305" t="s">
        <v>1943</v>
      </c>
      <c r="E29" s="300">
        <v>1</v>
      </c>
      <c r="F29" s="301">
        <v>0</v>
      </c>
      <c r="G29" s="302">
        <f t="shared" si="0"/>
        <v>0</v>
      </c>
    </row>
    <row r="30" spans="1:7" s="289" customFormat="1" ht="25.5" x14ac:dyDescent="0.2">
      <c r="A30" s="297" t="s">
        <v>1944</v>
      </c>
      <c r="B30" s="303" t="s">
        <v>1945</v>
      </c>
      <c r="C30" s="304" t="s">
        <v>1946</v>
      </c>
      <c r="D30" s="305"/>
      <c r="E30" s="300">
        <v>1</v>
      </c>
      <c r="F30" s="301">
        <v>0</v>
      </c>
      <c r="G30" s="302">
        <f>F30*E30</f>
        <v>0</v>
      </c>
    </row>
    <row r="31" spans="1:7" s="289" customFormat="1" ht="25.5" x14ac:dyDescent="0.2">
      <c r="A31" s="297" t="s">
        <v>1947</v>
      </c>
      <c r="B31" s="303" t="s">
        <v>1948</v>
      </c>
      <c r="C31" s="304" t="s">
        <v>1949</v>
      </c>
      <c r="D31" s="305"/>
      <c r="E31" s="300">
        <v>1</v>
      </c>
      <c r="F31" s="301">
        <v>0</v>
      </c>
      <c r="G31" s="302">
        <f t="shared" si="0"/>
        <v>0</v>
      </c>
    </row>
    <row r="32" spans="1:7" s="289" customFormat="1" ht="12.75" x14ac:dyDescent="0.2">
      <c r="A32" s="297" t="s">
        <v>1950</v>
      </c>
      <c r="B32" s="303" t="s">
        <v>1951</v>
      </c>
      <c r="C32" s="304" t="s">
        <v>1952</v>
      </c>
      <c r="D32" s="305"/>
      <c r="E32" s="300">
        <v>1</v>
      </c>
      <c r="F32" s="301">
        <v>0</v>
      </c>
      <c r="G32" s="302">
        <f t="shared" si="0"/>
        <v>0</v>
      </c>
    </row>
    <row r="33" spans="1:7" s="289" customFormat="1" ht="12.75" x14ac:dyDescent="0.2">
      <c r="A33" s="297" t="s">
        <v>1953</v>
      </c>
      <c r="B33" s="303" t="s">
        <v>1954</v>
      </c>
      <c r="C33" s="304" t="s">
        <v>1955</v>
      </c>
      <c r="D33" s="305"/>
      <c r="E33" s="300">
        <v>1</v>
      </c>
      <c r="F33" s="301">
        <v>0</v>
      </c>
      <c r="G33" s="302">
        <f t="shared" si="0"/>
        <v>0</v>
      </c>
    </row>
    <row r="34" spans="1:7" s="289" customFormat="1" ht="25.5" x14ac:dyDescent="0.2">
      <c r="A34" s="297" t="s">
        <v>1956</v>
      </c>
      <c r="B34" s="303" t="s">
        <v>1957</v>
      </c>
      <c r="C34" s="304" t="s">
        <v>1958</v>
      </c>
      <c r="D34" s="305"/>
      <c r="E34" s="300">
        <v>1</v>
      </c>
      <c r="F34" s="301">
        <v>0</v>
      </c>
      <c r="G34" s="302">
        <f t="shared" si="0"/>
        <v>0</v>
      </c>
    </row>
    <row r="35" spans="1:7" s="289" customFormat="1" ht="12.75" x14ac:dyDescent="0.2">
      <c r="A35" s="297" t="s">
        <v>1959</v>
      </c>
      <c r="B35" s="303" t="s">
        <v>1954</v>
      </c>
      <c r="C35" s="299" t="s">
        <v>1960</v>
      </c>
      <c r="D35" s="305"/>
      <c r="E35" s="300">
        <v>1</v>
      </c>
      <c r="F35" s="301">
        <v>0</v>
      </c>
      <c r="G35" s="302">
        <f>F35*E35</f>
        <v>0</v>
      </c>
    </row>
    <row r="36" spans="1:7" s="289" customFormat="1" ht="12.75" x14ac:dyDescent="0.2">
      <c r="A36" s="297" t="s">
        <v>1961</v>
      </c>
      <c r="B36" s="310" t="s">
        <v>1962</v>
      </c>
      <c r="C36" s="311"/>
      <c r="D36" s="307" t="s">
        <v>1963</v>
      </c>
      <c r="E36" s="299">
        <v>1</v>
      </c>
      <c r="F36" s="301">
        <v>0</v>
      </c>
      <c r="G36" s="302">
        <f t="shared" si="0"/>
        <v>0</v>
      </c>
    </row>
    <row r="37" spans="1:7" s="289" customFormat="1" ht="12.75" x14ac:dyDescent="0.2">
      <c r="A37" s="297" t="s">
        <v>1964</v>
      </c>
      <c r="B37" s="303" t="s">
        <v>1911</v>
      </c>
      <c r="C37" s="304"/>
      <c r="D37" s="305"/>
      <c r="E37" s="300">
        <v>1</v>
      </c>
      <c r="F37" s="301"/>
      <c r="G37" s="302">
        <f t="shared" si="0"/>
        <v>0</v>
      </c>
    </row>
    <row r="38" spans="1:7" s="289" customFormat="1" ht="25.5" x14ac:dyDescent="0.2">
      <c r="A38" s="297" t="s">
        <v>1965</v>
      </c>
      <c r="B38" s="303" t="s">
        <v>1966</v>
      </c>
      <c r="C38" s="304" t="s">
        <v>1967</v>
      </c>
      <c r="D38" s="305"/>
      <c r="E38" s="300">
        <v>2</v>
      </c>
      <c r="F38" s="301">
        <v>0</v>
      </c>
      <c r="G38" s="302">
        <f>F38*E38</f>
        <v>0</v>
      </c>
    </row>
    <row r="39" spans="1:7" s="289" customFormat="1" ht="12.75" x14ac:dyDescent="0.2">
      <c r="A39" s="297" t="s">
        <v>1968</v>
      </c>
      <c r="B39" s="303" t="s">
        <v>1954</v>
      </c>
      <c r="C39" s="299" t="s">
        <v>1969</v>
      </c>
      <c r="D39" s="305"/>
      <c r="E39" s="300">
        <v>1</v>
      </c>
      <c r="F39" s="301">
        <v>0</v>
      </c>
      <c r="G39" s="302">
        <f>F39*E39</f>
        <v>0</v>
      </c>
    </row>
    <row r="40" spans="1:7" s="289" customFormat="1" ht="12.75" x14ac:dyDescent="0.2">
      <c r="A40" s="297" t="s">
        <v>1970</v>
      </c>
      <c r="B40" s="303" t="s">
        <v>1971</v>
      </c>
      <c r="C40" s="299" t="s">
        <v>1972</v>
      </c>
      <c r="D40" s="305"/>
      <c r="E40" s="300">
        <v>1</v>
      </c>
      <c r="F40" s="301">
        <v>0</v>
      </c>
      <c r="G40" s="302">
        <v>0</v>
      </c>
    </row>
    <row r="41" spans="1:7" s="289" customFormat="1" ht="12.75" x14ac:dyDescent="0.2">
      <c r="A41" s="297"/>
      <c r="B41" s="303"/>
      <c r="C41" s="304"/>
      <c r="D41" s="305"/>
      <c r="E41" s="300"/>
      <c r="F41" s="301"/>
      <c r="G41" s="302"/>
    </row>
    <row r="42" spans="1:7" s="289" customFormat="1" ht="12.75" x14ac:dyDescent="0.2">
      <c r="A42" s="290" t="s">
        <v>76</v>
      </c>
      <c r="B42" s="291" t="s">
        <v>1973</v>
      </c>
      <c r="C42" s="292"/>
      <c r="D42" s="293"/>
      <c r="E42" s="294"/>
      <c r="F42" s="295"/>
      <c r="G42" s="296"/>
    </row>
    <row r="43" spans="1:7" s="289" customFormat="1" ht="25.5" x14ac:dyDescent="0.2">
      <c r="A43" s="297" t="s">
        <v>1974</v>
      </c>
      <c r="B43" s="298" t="s">
        <v>1975</v>
      </c>
      <c r="C43" s="299" t="s">
        <v>1976</v>
      </c>
      <c r="D43" s="299"/>
      <c r="E43" s="299">
        <v>1</v>
      </c>
      <c r="F43" s="301">
        <v>0</v>
      </c>
      <c r="G43" s="302">
        <f t="shared" si="0"/>
        <v>0</v>
      </c>
    </row>
    <row r="44" spans="1:7" s="289" customFormat="1" ht="25.5" x14ac:dyDescent="0.2">
      <c r="A44" s="297" t="s">
        <v>1977</v>
      </c>
      <c r="B44" s="303" t="s">
        <v>1978</v>
      </c>
      <c r="C44" s="304" t="s">
        <v>1958</v>
      </c>
      <c r="D44" s="305"/>
      <c r="E44" s="300">
        <v>1</v>
      </c>
      <c r="F44" s="301">
        <v>0</v>
      </c>
      <c r="G44" s="302">
        <f>F44*E44</f>
        <v>0</v>
      </c>
    </row>
    <row r="45" spans="1:7" s="289" customFormat="1" ht="25.5" x14ac:dyDescent="0.2">
      <c r="A45" s="297" t="s">
        <v>1979</v>
      </c>
      <c r="B45" s="298" t="s">
        <v>1980</v>
      </c>
      <c r="C45" s="299" t="s">
        <v>1981</v>
      </c>
      <c r="D45" s="299" t="s">
        <v>1982</v>
      </c>
      <c r="E45" s="299">
        <v>1</v>
      </c>
      <c r="F45" s="301">
        <v>0</v>
      </c>
      <c r="G45" s="302">
        <f>F45*E45</f>
        <v>0</v>
      </c>
    </row>
    <row r="46" spans="1:7" s="289" customFormat="1" ht="38.25" x14ac:dyDescent="0.2">
      <c r="A46" s="297" t="s">
        <v>1983</v>
      </c>
      <c r="B46" s="298" t="s">
        <v>1984</v>
      </c>
      <c r="C46" s="312"/>
      <c r="D46" s="299" t="s">
        <v>1985</v>
      </c>
      <c r="E46" s="299">
        <v>1</v>
      </c>
      <c r="F46" s="301"/>
      <c r="G46" s="302">
        <f>F46*E46</f>
        <v>0</v>
      </c>
    </row>
    <row r="47" spans="1:7" s="289" customFormat="1" ht="12.75" x14ac:dyDescent="0.2">
      <c r="A47" s="297" t="s">
        <v>1986</v>
      </c>
      <c r="B47" s="303" t="s">
        <v>1987</v>
      </c>
      <c r="C47" s="304"/>
      <c r="D47" s="305"/>
      <c r="E47" s="300">
        <v>1</v>
      </c>
      <c r="F47" s="301"/>
      <c r="G47" s="302">
        <f t="shared" si="0"/>
        <v>0</v>
      </c>
    </row>
    <row r="48" spans="1:7" s="289" customFormat="1" ht="12.75" x14ac:dyDescent="0.2">
      <c r="A48" s="297" t="s">
        <v>1988</v>
      </c>
      <c r="B48" s="298" t="s">
        <v>1989</v>
      </c>
      <c r="C48" s="299"/>
      <c r="D48" s="299"/>
      <c r="E48" s="300"/>
      <c r="F48" s="301"/>
      <c r="G48" s="302"/>
    </row>
    <row r="49" spans="1:7" s="289" customFormat="1" ht="38.25" x14ac:dyDescent="0.2">
      <c r="A49" s="297" t="s">
        <v>1990</v>
      </c>
      <c r="B49" s="298" t="s">
        <v>1991</v>
      </c>
      <c r="C49" s="299" t="s">
        <v>1992</v>
      </c>
      <c r="D49" s="299" t="s">
        <v>1993</v>
      </c>
      <c r="E49" s="300">
        <v>2</v>
      </c>
      <c r="F49" s="301">
        <v>0</v>
      </c>
      <c r="G49" s="302">
        <f t="shared" si="0"/>
        <v>0</v>
      </c>
    </row>
    <row r="50" spans="1:7" s="289" customFormat="1" ht="12.75" x14ac:dyDescent="0.2">
      <c r="A50" s="297"/>
      <c r="B50" s="303"/>
      <c r="C50" s="304"/>
      <c r="D50" s="305"/>
      <c r="E50" s="300"/>
      <c r="F50" s="301"/>
      <c r="G50" s="302"/>
    </row>
    <row r="51" spans="1:7" s="289" customFormat="1" ht="12.75" x14ac:dyDescent="0.2">
      <c r="A51" s="290" t="s">
        <v>1994</v>
      </c>
      <c r="B51" s="291" t="s">
        <v>1995</v>
      </c>
      <c r="C51" s="292"/>
      <c r="D51" s="293"/>
      <c r="E51" s="294"/>
      <c r="F51" s="295"/>
      <c r="G51" s="296"/>
    </row>
    <row r="52" spans="1:7" s="289" customFormat="1" ht="25.5" x14ac:dyDescent="0.2">
      <c r="A52" s="297" t="s">
        <v>1996</v>
      </c>
      <c r="B52" s="298" t="s">
        <v>1997</v>
      </c>
      <c r="C52" s="299" t="s">
        <v>1998</v>
      </c>
      <c r="D52" s="299"/>
      <c r="E52" s="299">
        <v>1</v>
      </c>
      <c r="F52" s="301">
        <v>0</v>
      </c>
      <c r="G52" s="302">
        <f>F52*E52</f>
        <v>0</v>
      </c>
    </row>
    <row r="53" spans="1:7" s="289" customFormat="1" ht="25.5" x14ac:dyDescent="0.2">
      <c r="A53" s="297" t="s">
        <v>1999</v>
      </c>
      <c r="B53" s="298" t="s">
        <v>1975</v>
      </c>
      <c r="C53" s="299" t="s">
        <v>1976</v>
      </c>
      <c r="D53" s="299"/>
      <c r="E53" s="299">
        <v>2</v>
      </c>
      <c r="F53" s="301">
        <v>0</v>
      </c>
      <c r="G53" s="302">
        <f>F53*E53</f>
        <v>0</v>
      </c>
    </row>
    <row r="54" spans="1:7" s="289" customFormat="1" ht="25.5" x14ac:dyDescent="0.2">
      <c r="A54" s="297" t="s">
        <v>2000</v>
      </c>
      <c r="B54" s="309" t="s">
        <v>2001</v>
      </c>
      <c r="C54" s="300" t="s">
        <v>2002</v>
      </c>
      <c r="D54" s="300"/>
      <c r="E54" s="299">
        <v>1</v>
      </c>
      <c r="F54" s="301">
        <v>0</v>
      </c>
      <c r="G54" s="302">
        <f>F54*E54</f>
        <v>0</v>
      </c>
    </row>
    <row r="55" spans="1:7" s="289" customFormat="1" ht="12.75" x14ac:dyDescent="0.2">
      <c r="A55" s="297" t="s">
        <v>2003</v>
      </c>
      <c r="B55" s="313" t="s">
        <v>2004</v>
      </c>
      <c r="C55" s="314"/>
      <c r="D55" s="300"/>
      <c r="E55" s="299">
        <v>1</v>
      </c>
      <c r="F55" s="301"/>
      <c r="G55" s="302">
        <f>F55*E55</f>
        <v>0</v>
      </c>
    </row>
    <row r="56" spans="1:7" s="289" customFormat="1" ht="38.25" x14ac:dyDescent="0.2">
      <c r="A56" s="297" t="s">
        <v>2005</v>
      </c>
      <c r="B56" s="298" t="s">
        <v>2006</v>
      </c>
      <c r="C56" s="299" t="s">
        <v>2007</v>
      </c>
      <c r="D56" s="299"/>
      <c r="E56" s="299">
        <v>3</v>
      </c>
      <c r="F56" s="301">
        <v>0</v>
      </c>
      <c r="G56" s="302">
        <f t="shared" si="0"/>
        <v>0</v>
      </c>
    </row>
    <row r="57" spans="1:7" s="289" customFormat="1" ht="38.25" x14ac:dyDescent="0.2">
      <c r="A57" s="297" t="s">
        <v>2008</v>
      </c>
      <c r="B57" s="298" t="s">
        <v>1921</v>
      </c>
      <c r="C57" s="299" t="s">
        <v>1922</v>
      </c>
      <c r="D57" s="299" t="s">
        <v>1923</v>
      </c>
      <c r="E57" s="299">
        <v>1</v>
      </c>
      <c r="F57" s="301">
        <v>0</v>
      </c>
      <c r="G57" s="302">
        <f>F57*E57</f>
        <v>0</v>
      </c>
    </row>
    <row r="58" spans="1:7" s="315" customFormat="1" ht="25.5" x14ac:dyDescent="0.2">
      <c r="A58" s="297" t="s">
        <v>2009</v>
      </c>
      <c r="B58" s="298" t="s">
        <v>2010</v>
      </c>
      <c r="C58" s="299" t="s">
        <v>2011</v>
      </c>
      <c r="D58" s="300"/>
      <c r="E58" s="300">
        <v>1</v>
      </c>
      <c r="F58" s="301"/>
      <c r="G58" s="302">
        <f t="shared" ref="G58:G78" si="1">F58*E58</f>
        <v>0</v>
      </c>
    </row>
    <row r="59" spans="1:7" s="315" customFormat="1" ht="12.75" x14ac:dyDescent="0.2">
      <c r="A59" s="297" t="s">
        <v>2012</v>
      </c>
      <c r="B59" s="309" t="s">
        <v>2013</v>
      </c>
      <c r="C59" s="304"/>
      <c r="D59" s="300"/>
      <c r="E59" s="300">
        <v>1</v>
      </c>
      <c r="F59" s="316">
        <v>0</v>
      </c>
      <c r="G59" s="302">
        <f t="shared" si="1"/>
        <v>0</v>
      </c>
    </row>
    <row r="60" spans="1:7" s="315" customFormat="1" ht="165.75" x14ac:dyDescent="0.2">
      <c r="A60" s="297" t="s">
        <v>2014</v>
      </c>
      <c r="B60" s="309" t="s">
        <v>2015</v>
      </c>
      <c r="C60" s="304" t="s">
        <v>2016</v>
      </c>
      <c r="D60" s="300" t="s">
        <v>2017</v>
      </c>
      <c r="E60" s="300">
        <v>1</v>
      </c>
      <c r="F60" s="316">
        <v>0</v>
      </c>
      <c r="G60" s="302">
        <f t="shared" si="1"/>
        <v>0</v>
      </c>
    </row>
    <row r="61" spans="1:7" s="315" customFormat="1" ht="12.75" x14ac:dyDescent="0.2">
      <c r="A61" s="297" t="s">
        <v>2018</v>
      </c>
      <c r="B61" s="309" t="s">
        <v>2019</v>
      </c>
      <c r="C61" s="304"/>
      <c r="D61" s="300"/>
      <c r="E61" s="300">
        <v>1</v>
      </c>
      <c r="F61" s="316">
        <v>0</v>
      </c>
      <c r="G61" s="302">
        <f t="shared" si="1"/>
        <v>0</v>
      </c>
    </row>
    <row r="62" spans="1:7" s="315" customFormat="1" ht="38.25" x14ac:dyDescent="0.2">
      <c r="A62" s="297" t="s">
        <v>2020</v>
      </c>
      <c r="B62" s="306" t="s">
        <v>2021</v>
      </c>
      <c r="C62" s="307" t="s">
        <v>2022</v>
      </c>
      <c r="D62" s="308" t="s">
        <v>2023</v>
      </c>
      <c r="E62" s="311">
        <v>1</v>
      </c>
      <c r="F62" s="301">
        <v>0</v>
      </c>
      <c r="G62" s="302">
        <f>F62*E62</f>
        <v>0</v>
      </c>
    </row>
    <row r="63" spans="1:7" s="315" customFormat="1" ht="12.75" x14ac:dyDescent="0.2">
      <c r="A63" s="300"/>
      <c r="B63" s="309"/>
      <c r="C63" s="304"/>
      <c r="D63" s="300"/>
      <c r="E63" s="300"/>
      <c r="F63" s="301"/>
      <c r="G63" s="302"/>
    </row>
    <row r="64" spans="1:7" s="315" customFormat="1" ht="12.75" x14ac:dyDescent="0.2">
      <c r="A64" s="317" t="s">
        <v>2024</v>
      </c>
      <c r="B64" s="318" t="s">
        <v>2025</v>
      </c>
      <c r="C64" s="292"/>
      <c r="D64" s="294"/>
      <c r="E64" s="294"/>
      <c r="F64" s="295"/>
      <c r="G64" s="296"/>
    </row>
    <row r="65" spans="1:7" s="315" customFormat="1" ht="25.5" x14ac:dyDescent="0.2">
      <c r="A65" s="300" t="s">
        <v>2026</v>
      </c>
      <c r="B65" s="303" t="s">
        <v>2027</v>
      </c>
      <c r="C65" s="305" t="s">
        <v>2028</v>
      </c>
      <c r="D65" s="300"/>
      <c r="E65" s="300">
        <v>1</v>
      </c>
      <c r="F65" s="301">
        <v>0</v>
      </c>
      <c r="G65" s="302">
        <f t="shared" si="1"/>
        <v>0</v>
      </c>
    </row>
    <row r="66" spans="1:7" s="315" customFormat="1" ht="12.75" x14ac:dyDescent="0.2">
      <c r="A66" s="300" t="s">
        <v>2029</v>
      </c>
      <c r="B66" s="298" t="s">
        <v>2030</v>
      </c>
      <c r="C66" s="304"/>
      <c r="D66" s="300"/>
      <c r="E66" s="300">
        <v>1</v>
      </c>
      <c r="F66" s="301"/>
      <c r="G66" s="302">
        <f t="shared" si="1"/>
        <v>0</v>
      </c>
    </row>
    <row r="67" spans="1:7" s="315" customFormat="1" ht="25.5" x14ac:dyDescent="0.2">
      <c r="A67" s="300" t="s">
        <v>2031</v>
      </c>
      <c r="B67" s="303" t="s">
        <v>2032</v>
      </c>
      <c r="C67" s="304" t="s">
        <v>2033</v>
      </c>
      <c r="D67" s="300"/>
      <c r="E67" s="300">
        <v>1</v>
      </c>
      <c r="F67" s="301">
        <v>0</v>
      </c>
      <c r="G67" s="302">
        <f t="shared" si="1"/>
        <v>0</v>
      </c>
    </row>
    <row r="68" spans="1:7" s="315" customFormat="1" ht="12.75" x14ac:dyDescent="0.2">
      <c r="A68" s="300"/>
      <c r="B68" s="309"/>
      <c r="C68" s="304"/>
      <c r="D68" s="300"/>
      <c r="E68" s="300"/>
      <c r="F68" s="301"/>
      <c r="G68" s="302"/>
    </row>
    <row r="69" spans="1:7" s="315" customFormat="1" ht="12.75" x14ac:dyDescent="0.2">
      <c r="A69" s="317" t="s">
        <v>2034</v>
      </c>
      <c r="B69" s="318" t="s">
        <v>2035</v>
      </c>
      <c r="C69" s="292"/>
      <c r="D69" s="294"/>
      <c r="E69" s="294"/>
      <c r="F69" s="295"/>
      <c r="G69" s="296"/>
    </row>
    <row r="70" spans="1:7" s="315" customFormat="1" ht="12.75" x14ac:dyDescent="0.2">
      <c r="A70" s="300" t="s">
        <v>2036</v>
      </c>
      <c r="B70" s="298" t="s">
        <v>1904</v>
      </c>
      <c r="C70" s="299" t="s">
        <v>1905</v>
      </c>
      <c r="D70" s="299"/>
      <c r="E70" s="299">
        <v>1</v>
      </c>
      <c r="F70" s="301">
        <v>0</v>
      </c>
      <c r="G70" s="302">
        <f t="shared" si="1"/>
        <v>0</v>
      </c>
    </row>
    <row r="71" spans="1:7" s="315" customFormat="1" ht="25.5" x14ac:dyDescent="0.2">
      <c r="A71" s="300" t="s">
        <v>2037</v>
      </c>
      <c r="B71" s="309" t="s">
        <v>2001</v>
      </c>
      <c r="C71" s="300" t="s">
        <v>2002</v>
      </c>
      <c r="D71" s="300"/>
      <c r="E71" s="299">
        <v>1</v>
      </c>
      <c r="F71" s="301">
        <v>0</v>
      </c>
      <c r="G71" s="302">
        <f>F71*E71</f>
        <v>0</v>
      </c>
    </row>
    <row r="72" spans="1:7" s="315" customFormat="1" ht="12.75" x14ac:dyDescent="0.2">
      <c r="A72" s="300" t="s">
        <v>2038</v>
      </c>
      <c r="B72" s="313" t="s">
        <v>2004</v>
      </c>
      <c r="C72" s="314"/>
      <c r="D72" s="300"/>
      <c r="E72" s="299">
        <v>1</v>
      </c>
      <c r="F72" s="301"/>
      <c r="G72" s="302">
        <f>F72*E72</f>
        <v>0</v>
      </c>
    </row>
    <row r="73" spans="1:7" s="315" customFormat="1" ht="25.5" x14ac:dyDescent="0.2">
      <c r="A73" s="300" t="s">
        <v>2039</v>
      </c>
      <c r="B73" s="298" t="s">
        <v>2010</v>
      </c>
      <c r="C73" s="299" t="s">
        <v>2040</v>
      </c>
      <c r="D73" s="300"/>
      <c r="E73" s="299">
        <v>1</v>
      </c>
      <c r="F73" s="301"/>
      <c r="G73" s="302">
        <f t="shared" si="1"/>
        <v>0</v>
      </c>
    </row>
    <row r="74" spans="1:7" s="315" customFormat="1" ht="25.5" x14ac:dyDescent="0.2">
      <c r="A74" s="300" t="s">
        <v>2041</v>
      </c>
      <c r="B74" s="303" t="s">
        <v>2032</v>
      </c>
      <c r="C74" s="304" t="s">
        <v>2042</v>
      </c>
      <c r="D74" s="300"/>
      <c r="E74" s="299">
        <v>1</v>
      </c>
      <c r="F74" s="301">
        <v>0</v>
      </c>
      <c r="G74" s="302">
        <f t="shared" si="1"/>
        <v>0</v>
      </c>
    </row>
    <row r="75" spans="1:7" s="315" customFormat="1" ht="25.5" x14ac:dyDescent="0.2">
      <c r="A75" s="300" t="s">
        <v>2043</v>
      </c>
      <c r="B75" s="303" t="s">
        <v>2032</v>
      </c>
      <c r="C75" s="304" t="s">
        <v>2044</v>
      </c>
      <c r="D75" s="300"/>
      <c r="E75" s="299">
        <v>1</v>
      </c>
      <c r="F75" s="301">
        <v>0</v>
      </c>
      <c r="G75" s="302">
        <f t="shared" si="1"/>
        <v>0</v>
      </c>
    </row>
    <row r="76" spans="1:7" s="315" customFormat="1" ht="25.5" x14ac:dyDescent="0.2">
      <c r="A76" s="300" t="s">
        <v>2045</v>
      </c>
      <c r="B76" s="309" t="s">
        <v>2046</v>
      </c>
      <c r="C76" s="304" t="s">
        <v>1937</v>
      </c>
      <c r="D76" s="300"/>
      <c r="E76" s="299">
        <v>1</v>
      </c>
      <c r="F76" s="301">
        <v>0</v>
      </c>
      <c r="G76" s="302">
        <f t="shared" si="1"/>
        <v>0</v>
      </c>
    </row>
    <row r="77" spans="1:7" s="315" customFormat="1" ht="25.5" x14ac:dyDescent="0.2">
      <c r="A77" s="300" t="s">
        <v>2047</v>
      </c>
      <c r="B77" s="298" t="s">
        <v>2048</v>
      </c>
      <c r="C77" s="311" t="s">
        <v>2049</v>
      </c>
      <c r="D77" s="311"/>
      <c r="E77" s="311">
        <v>1</v>
      </c>
      <c r="F77" s="301">
        <v>0</v>
      </c>
      <c r="G77" s="302">
        <f>F77*E77</f>
        <v>0</v>
      </c>
    </row>
    <row r="78" spans="1:7" s="315" customFormat="1" ht="12.75" x14ac:dyDescent="0.2">
      <c r="A78" s="300" t="s">
        <v>2050</v>
      </c>
      <c r="B78" s="309" t="s">
        <v>2051</v>
      </c>
      <c r="C78" s="304" t="s">
        <v>2052</v>
      </c>
      <c r="D78" s="300"/>
      <c r="E78" s="299">
        <v>200</v>
      </c>
      <c r="F78" s="301">
        <v>0</v>
      </c>
      <c r="G78" s="302">
        <f t="shared" si="1"/>
        <v>0</v>
      </c>
    </row>
    <row r="79" spans="1:7" s="315" customFormat="1" ht="13.5" thickBot="1" x14ac:dyDescent="0.25">
      <c r="A79" s="319"/>
      <c r="B79" s="320"/>
      <c r="C79" s="304"/>
      <c r="D79" s="299"/>
      <c r="E79" s="299"/>
      <c r="F79" s="321"/>
      <c r="G79" s="302"/>
    </row>
    <row r="80" spans="1:7" s="315" customFormat="1" ht="13.5" thickBot="1" x14ac:dyDescent="0.25">
      <c r="A80" s="322"/>
      <c r="B80" s="323" t="s">
        <v>2053</v>
      </c>
      <c r="C80" s="324"/>
      <c r="D80" s="324"/>
      <c r="E80" s="324"/>
      <c r="F80" s="325"/>
      <c r="G80" s="302"/>
    </row>
    <row r="81" spans="1:7" s="315" customFormat="1" ht="69.75" customHeight="1" thickBot="1" x14ac:dyDescent="0.25">
      <c r="A81" s="322"/>
      <c r="B81" s="326" t="s">
        <v>2054</v>
      </c>
      <c r="C81" s="327"/>
      <c r="D81" s="324"/>
      <c r="E81" s="328"/>
      <c r="F81" s="325"/>
      <c r="G81" s="302"/>
    </row>
    <row r="82" spans="1:7" s="315" customFormat="1" ht="12.75" x14ac:dyDescent="0.2">
      <c r="A82" s="322"/>
      <c r="B82" s="320"/>
      <c r="C82" s="299"/>
      <c r="D82" s="299"/>
      <c r="E82" s="299"/>
      <c r="F82" s="301"/>
      <c r="G82" s="302"/>
    </row>
    <row r="83" spans="1:7" s="315" customFormat="1" ht="12.75" hidden="1" x14ac:dyDescent="0.2">
      <c r="A83" s="322"/>
      <c r="B83" s="320"/>
      <c r="C83" s="299"/>
      <c r="D83" s="299"/>
      <c r="E83" s="299"/>
      <c r="F83" s="321"/>
      <c r="G83" s="302"/>
    </row>
    <row r="84" spans="1:7" s="315" customFormat="1" ht="12.75" hidden="1" x14ac:dyDescent="0.2">
      <c r="A84" s="322"/>
      <c r="B84" s="320"/>
      <c r="C84" s="299"/>
      <c r="D84" s="299"/>
      <c r="E84" s="299"/>
      <c r="F84" s="321"/>
      <c r="G84" s="302"/>
    </row>
    <row r="85" spans="1:7" s="289" customFormat="1" ht="12.75" hidden="1" x14ac:dyDescent="0.2">
      <c r="A85" s="322"/>
      <c r="B85" s="329" t="s">
        <v>2055</v>
      </c>
      <c r="C85" s="330"/>
      <c r="D85" s="330"/>
      <c r="E85" s="330"/>
      <c r="F85" s="331"/>
      <c r="G85" s="332">
        <f>SUM(G10:G84)</f>
        <v>0</v>
      </c>
    </row>
    <row r="86" spans="1:7" s="289" customFormat="1" ht="12" thickBot="1" x14ac:dyDescent="0.25">
      <c r="A86" s="274"/>
      <c r="B86" s="333"/>
      <c r="C86" s="334"/>
      <c r="D86" s="334"/>
      <c r="E86" s="334"/>
      <c r="F86" s="335"/>
      <c r="G86" s="336"/>
    </row>
    <row r="87" spans="1:7" s="289" customFormat="1" ht="26.25" customHeight="1" x14ac:dyDescent="0.2">
      <c r="A87" s="274" t="s">
        <v>2056</v>
      </c>
      <c r="B87" s="337" t="s">
        <v>2057</v>
      </c>
      <c r="C87" s="338"/>
      <c r="D87" s="338"/>
      <c r="E87" s="338"/>
      <c r="F87" s="338"/>
      <c r="G87" s="339"/>
    </row>
    <row r="88" spans="1:7" s="289" customFormat="1" ht="12" customHeight="1" x14ac:dyDescent="0.2">
      <c r="A88" s="274" t="s">
        <v>2056</v>
      </c>
      <c r="B88" s="340"/>
      <c r="C88" s="341"/>
      <c r="D88" s="341"/>
      <c r="E88" s="341"/>
      <c r="F88" s="341"/>
      <c r="G88" s="342"/>
    </row>
    <row r="89" spans="1:7" s="289" customFormat="1" ht="18" x14ac:dyDescent="0.2">
      <c r="A89" s="274" t="s">
        <v>2056</v>
      </c>
      <c r="B89" s="343" t="s">
        <v>2058</v>
      </c>
      <c r="C89" s="344"/>
      <c r="D89" s="344"/>
      <c r="E89" s="344"/>
      <c r="F89" s="344"/>
      <c r="G89" s="345">
        <f>G85</f>
        <v>0</v>
      </c>
    </row>
    <row r="90" spans="1:7" s="289" customFormat="1" ht="18" x14ac:dyDescent="0.2">
      <c r="A90" s="274" t="s">
        <v>2056</v>
      </c>
      <c r="B90" s="343" t="s">
        <v>2059</v>
      </c>
      <c r="C90" s="344"/>
      <c r="D90" s="344"/>
      <c r="E90" s="346">
        <v>0.05</v>
      </c>
      <c r="F90" s="344"/>
      <c r="G90" s="345">
        <f>G85*E90</f>
        <v>0</v>
      </c>
    </row>
    <row r="91" spans="1:7" s="289" customFormat="1" ht="24" customHeight="1" x14ac:dyDescent="0.2">
      <c r="A91" s="274" t="s">
        <v>2056</v>
      </c>
      <c r="B91" s="347" t="s">
        <v>2060</v>
      </c>
      <c r="C91" s="348"/>
      <c r="D91" s="348"/>
      <c r="E91" s="348"/>
      <c r="F91" s="348"/>
      <c r="G91" s="349">
        <f>G90+G89</f>
        <v>0</v>
      </c>
    </row>
    <row r="92" spans="1:7" s="265" customFormat="1" ht="18" x14ac:dyDescent="0.25">
      <c r="A92" s="350"/>
      <c r="B92" s="351"/>
      <c r="C92" s="352"/>
      <c r="D92" s="353"/>
      <c r="E92" s="177"/>
      <c r="G92" s="263"/>
    </row>
    <row r="93" spans="1:7" s="265" customFormat="1" ht="18" x14ac:dyDescent="0.25">
      <c r="A93" s="263"/>
      <c r="B93" s="351"/>
      <c r="C93" s="352"/>
      <c r="D93" s="353"/>
      <c r="E93" s="177"/>
      <c r="G93" s="263"/>
    </row>
    <row r="94" spans="1:7" s="265" customFormat="1" ht="18" x14ac:dyDescent="0.25">
      <c r="A94" s="263"/>
      <c r="B94" s="351"/>
      <c r="C94" s="352"/>
      <c r="D94" s="353"/>
      <c r="E94" s="177"/>
      <c r="G94" s="263"/>
    </row>
    <row r="95" spans="1:7" s="265" customFormat="1" ht="18" x14ac:dyDescent="0.25">
      <c r="A95" s="263"/>
      <c r="B95" s="351"/>
      <c r="C95" s="352"/>
      <c r="D95" s="353"/>
      <c r="E95" s="177"/>
      <c r="G95" s="263"/>
    </row>
    <row r="96" spans="1:7" s="265" customFormat="1" ht="18" x14ac:dyDescent="0.25">
      <c r="A96" s="263"/>
      <c r="B96" s="351"/>
      <c r="C96" s="352"/>
      <c r="D96" s="353"/>
      <c r="E96" s="177"/>
      <c r="G96" s="263"/>
    </row>
    <row r="97" spans="1:7" s="265" customFormat="1" ht="18" x14ac:dyDescent="0.25">
      <c r="A97" s="263"/>
      <c r="B97" s="351"/>
      <c r="C97" s="352"/>
      <c r="D97" s="353"/>
      <c r="E97" s="177"/>
      <c r="G97" s="263"/>
    </row>
    <row r="98" spans="1:7" s="265" customFormat="1" ht="18" x14ac:dyDescent="0.25">
      <c r="A98" s="263"/>
      <c r="B98" s="351"/>
      <c r="C98" s="352"/>
      <c r="D98" s="353"/>
      <c r="E98" s="177"/>
      <c r="G98" s="263"/>
    </row>
    <row r="99" spans="1:7" s="265" customFormat="1" ht="18" x14ac:dyDescent="0.25">
      <c r="A99" s="263"/>
      <c r="B99" s="351"/>
      <c r="C99" s="352"/>
      <c r="D99" s="353"/>
      <c r="E99" s="177"/>
      <c r="G99" s="263"/>
    </row>
    <row r="100" spans="1:7" s="265" customFormat="1" ht="18" x14ac:dyDescent="0.25">
      <c r="A100" s="263"/>
      <c r="B100" s="351"/>
      <c r="C100" s="352"/>
      <c r="D100" s="353"/>
      <c r="E100" s="177"/>
      <c r="G100" s="263"/>
    </row>
    <row r="101" spans="1:7" s="265" customFormat="1" ht="18" x14ac:dyDescent="0.25">
      <c r="A101" s="263"/>
      <c r="B101" s="351"/>
      <c r="C101" s="352"/>
      <c r="D101" s="353"/>
      <c r="E101" s="177"/>
      <c r="G101" s="263"/>
    </row>
  </sheetData>
  <mergeCells count="1">
    <mergeCell ref="C4:G4"/>
  </mergeCells>
  <printOptions horizontalCentered="1"/>
  <pageMargins left="0.15748031496062992" right="0.15748031496062992" top="0.19685039370078741" bottom="0.59055118110236227" header="0.15748031496062992" footer="0.15748031496062992"/>
  <pageSetup paperSize="9" scale="60" orientation="portrait" r:id="rId1"/>
  <headerFooter alignWithMargins="0">
    <oddFooter>&amp;LTeS, spol. s r.o. Chotěboř&amp;RStránka &amp;P / &amp;N</oddFooter>
  </headerFooter>
  <rowBreaks count="1" manualBreakCount="1">
    <brk id="5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9</vt:i4>
      </vt:variant>
    </vt:vector>
  </HeadingPairs>
  <TitlesOfParts>
    <vt:vector size="17" baseType="lpstr">
      <vt:lpstr>Rekapitulace stavby</vt:lpstr>
      <vt:lpstr>24001 - GYMNÁZIUM KOLÍN -...</vt:lpstr>
      <vt:lpstr>Zdravotechnika</vt:lpstr>
      <vt:lpstr>Vytápění</vt:lpstr>
      <vt:lpstr>Plynovod</vt:lpstr>
      <vt:lpstr>Vzduchotechnika</vt:lpstr>
      <vt:lpstr>ELEKTRO</vt:lpstr>
      <vt:lpstr>Gastro</vt:lpstr>
      <vt:lpstr>'24001 - GYMNÁZIUM KOLÍN -...'!Názvy_tisku</vt:lpstr>
      <vt:lpstr>Gastro!Názvy_tisku</vt:lpstr>
      <vt:lpstr>'Rekapitulace stavby'!Názvy_tisku</vt:lpstr>
      <vt:lpstr>'24001 - GYMNÁZIUM KOLÍN -...'!Oblast_tisku</vt:lpstr>
      <vt:lpstr>Gastro!Oblast_tisku</vt:lpstr>
      <vt:lpstr>Plynovod!Oblast_tisku</vt:lpstr>
      <vt:lpstr>'Rekapitulace stavby'!Oblast_tisku</vt:lpstr>
      <vt:lpstr>Vytápění!Oblast_tisku</vt:lpstr>
      <vt:lpstr>Zdravotechnika!Oblast_tisku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ALENA-PC\alena</dc:creator>
  <cp:lastModifiedBy>Jiří Kadleček</cp:lastModifiedBy>
  <dcterms:created xsi:type="dcterms:W3CDTF">2025-02-03T09:21:31Z</dcterms:created>
  <dcterms:modified xsi:type="dcterms:W3CDTF">2025-02-04T06:10:18Z</dcterms:modified>
</cp:coreProperties>
</file>